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firstSheet="1" activeTab="1"/>
  </bookViews>
  <sheets>
    <sheet name="Rekapitulace" sheetId="1" r:id="rId1"/>
    <sheet name="CELK" sheetId="2" r:id="rId2"/>
    <sheet name="SO 201_SO 201" sheetId="3" r:id="rId3"/>
    <sheet name="SO 202_SO 202" sheetId="4" r:id="rId4"/>
    <sheet name="SO 203_SO 203" sheetId="5" r:id="rId5"/>
    <sheet name="SO 204_SO 204" sheetId="6" r:id="rId6"/>
    <sheet name="SO 205_SO 205" sheetId="7" r:id="rId7"/>
    <sheet name="SO 206_SO 206" sheetId="8" r:id="rId8"/>
    <sheet name="SO 207_SO 207" sheetId="9" r:id="rId9"/>
    <sheet name="SO 208_SO 208" sheetId="10" r:id="rId10"/>
  </sheets>
  <definedNames/>
  <calcPr fullCalcOnLoad="1"/>
</workbook>
</file>

<file path=xl/sharedStrings.xml><?xml version="1.0" encoding="utf-8"?>
<sst xmlns="http://schemas.openxmlformats.org/spreadsheetml/2006/main" count="5345" uniqueCount="737">
  <si>
    <t>Firma: Pontex, spol. s r.o.</t>
  </si>
  <si>
    <t>Soupis objektů s DPH</t>
  </si>
  <si>
    <t>Stavba: 2017300TSK - TSK - stavební a běžná údržba mostů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</si>
  <si>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</si>
  <si>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</si>
  <si>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</si>
  <si>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</si>
  <si>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</si>
  <si>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</si>
  <si>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</si>
  <si>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</si>
  <si>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</si>
  <si>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</si>
  <si>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</si>
  <si>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</si>
  <si>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2017300TSK</t>
  </si>
  <si>
    <t>TSK - stavební a běžná údržba mostů</t>
  </si>
  <si>
    <t>O</t>
  </si>
  <si>
    <t>Objekt:</t>
  </si>
  <si>
    <t>SO 201</t>
  </si>
  <si>
    <t>Most 1</t>
  </si>
  <si>
    <t>O1</t>
  </si>
  <si>
    <t>Rozpočet:</t>
  </si>
  <si>
    <t>0,00</t>
  </si>
  <si>
    <t>15,00</t>
  </si>
  <si>
    <t>21,00</t>
  </si>
  <si>
    <t>2</t>
  </si>
  <si>
    <t>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</si>
  <si>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</si>
  <si>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</si>
  <si>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</si>
  <si>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</si>
  <si>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</si>
  <si>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</si>
  <si>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</si>
  <si>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</si>
  <si>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</si>
  <si>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</si>
  <si>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</si>
  <si>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</si>
  <si>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</si>
  <si>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</si>
  <si>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</si>
  <si>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</si>
  <si>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</si>
  <si>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</si>
  <si>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</si>
  <si>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</si>
  <si>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</si>
  <si>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</si>
  <si>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</si>
  <si>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</si>
  <si>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</si>
  <si>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zemina, kámen, vč.vegetace 
odpod z čištěných konstrukcí</t>
  </si>
  <si>
    <t>VV</t>
  </si>
  <si>
    <t/>
  </si>
  <si>
    <t>B</t>
  </si>
  <si>
    <t>beton prostý</t>
  </si>
  <si>
    <t>C</t>
  </si>
  <si>
    <t>železobeton</t>
  </si>
  <si>
    <t>02720</t>
  </si>
  <si>
    <t>POMOC PRÁCE ZŘÍZ NEBO ZAJIŠŤ REGULACI A OCHRANU DOPRAVY</t>
  </si>
  <si>
    <t>KPL</t>
  </si>
  <si>
    <t>DIO vč.projektu, projednání, uzavírkové komise ŘSD, získání rozhodnutí o uzavírce na mostě 
rozsah DIO:  
- na mostě postupné provádění po jednom pruhu po úsecích délky zúžení cca 50m, celkem 4 fáze po 14 dnech 
 - na dálnici vždy po jednom pruhu cca 6 hod. na každý pracovní úsek v dopravním sedle, celkem 4 fáze po 6 hod.</t>
  </si>
  <si>
    <t>02750R</t>
  </si>
  <si>
    <t>POMOC PRÁCE - ZŘÍZENÍ A ODSTRANĚNÍ ZPŘÍSTUPNĚNÍ KONSTRUKCE</t>
  </si>
  <si>
    <t>pro zpřístupnění podhledu NK pro provádění prací 
most o rozpětí větší než 50m</t>
  </si>
  <si>
    <t>02851R</t>
  </si>
  <si>
    <t>PRŮZKUMNÉ PRÁCE DIAGNOSTIKY KONSTRUKCÍ NA POVRCHU</t>
  </si>
  <si>
    <t>M2</t>
  </si>
  <si>
    <t>akustické trasování na plochách určených k odstranění uvolněného materiálu 
most o rozpětí větší než 50m</t>
  </si>
  <si>
    <t>7</t>
  </si>
  <si>
    <t>029113</t>
  </si>
  <si>
    <t>OSTATNÍ POŽADAVKY - GEODETICKÉ ZAMĚŘENÍ - CELKY</t>
  </si>
  <si>
    <t>KUS</t>
  </si>
  <si>
    <t>8</t>
  </si>
  <si>
    <t>02940</t>
  </si>
  <si>
    <t>OSTATNÍ POŽADAVKY - VYPRACOVÁNÍ DOKUMENTACE</t>
  </si>
  <si>
    <t>VTD zábradlí, nezbytné TePř, plán BOZP 
most o rozpětí větší než 50m</t>
  </si>
  <si>
    <t>029412</t>
  </si>
  <si>
    <t>OSTATNÍ POŽADAVKY - VYPRACOVÁNÍ MOSTNÍHO LISTU</t>
  </si>
  <si>
    <t>aktualizace ML 
(doplnění údajů evidence)</t>
  </si>
  <si>
    <t>1,0=1,00 [A]</t>
  </si>
  <si>
    <t>02943</t>
  </si>
  <si>
    <t>OSTATNÍ POŽADAVKY - VYPRACOVÁNÍ RDS</t>
  </si>
  <si>
    <t>most o rozpětí větší než 50m</t>
  </si>
  <si>
    <t>11</t>
  </si>
  <si>
    <t>02944</t>
  </si>
  <si>
    <t>OSTAT POŽADAVKY - DOKUMENTACE SKUTEČ PROVEDENÍ V DIGIT FORMĚ</t>
  </si>
  <si>
    <t>12</t>
  </si>
  <si>
    <t>02953</t>
  </si>
  <si>
    <t>OSTATNÍ POŽADAVKY - HLAVNÍ MOSTNÍ PROHLÍDKA</t>
  </si>
  <si>
    <t>mimořádná prohlídka po skončení oprav 
most o rozpětí větší než 50m</t>
  </si>
  <si>
    <t>13</t>
  </si>
  <si>
    <t>03100</t>
  </si>
  <si>
    <t>ZAŘÍZENÍ STAVENIŠTĚ - ZŘÍZENÍ, PROVOZ, DEMONTÁŽ</t>
  </si>
  <si>
    <t>Zemní práce</t>
  </si>
  <si>
    <t>14</t>
  </si>
  <si>
    <t>111208</t>
  </si>
  <si>
    <t>ODSTRANĚNÍ KŘOVIN S ODVOZEM DO 20KM</t>
  </si>
  <si>
    <t>vč.odvozu na skládku, uložení, poplatku  
vč.případného štěpkování</t>
  </si>
  <si>
    <t>15</t>
  </si>
  <si>
    <t>113524</t>
  </si>
  <si>
    <t>ODSTRANĚNÍ CHODNÍKOVÝCH A SILNIČNÍCH OBRUBNÍKŮ BETONOVÝCH, ODVOZ DO 5KM</t>
  </si>
  <si>
    <t>M</t>
  </si>
  <si>
    <t>vč.odvozu a uložení</t>
  </si>
  <si>
    <t>silniční  2*3,0=6,00 [A] 
záhonové  2*(2,0+3,0)=10,00 [B] 
Celkem: A+B=16,00 [C]</t>
  </si>
  <si>
    <t>16</t>
  </si>
  <si>
    <t>12920</t>
  </si>
  <si>
    <t>ČIŠTĚNÍ KRAJNIC OD NÁNOSU</t>
  </si>
  <si>
    <t>M3</t>
  </si>
  <si>
    <t>vč.odvozu a uložení na skládku 
porovnatelně pro čištění boků komunikace a chodníků  od nánosů a vegetace</t>
  </si>
  <si>
    <t>17</t>
  </si>
  <si>
    <t>12980</t>
  </si>
  <si>
    <t>ČIŠTĚNÍ ULIČNÍCH VPUSTÍ</t>
  </si>
  <si>
    <t>porovnatelná položka - pročištění mostních odvodňovačů</t>
  </si>
  <si>
    <t>18</t>
  </si>
  <si>
    <t>131738</t>
  </si>
  <si>
    <t>HLOUBENÍ JAM ZAPAŽ I NEPAŽ TŘ. I, ODVOZ DO 20KM</t>
  </si>
  <si>
    <t>19</t>
  </si>
  <si>
    <t>17120</t>
  </si>
  <si>
    <t>ULOŽENÍ SYPANINY DO NÁSYPŮ A NA SKLÁDKY BEZ ZHUTNĚNÍ</t>
  </si>
  <si>
    <t>20</t>
  </si>
  <si>
    <t>17581</t>
  </si>
  <si>
    <t>OBSYP POTRUBÍ A OBJEKTŮ Z NAKUPOVANÝCH MATERIÁLŮ</t>
  </si>
  <si>
    <t>21</t>
  </si>
  <si>
    <t>17680</t>
  </si>
  <si>
    <t>VÝPLNĚ Z NAKUPOVANÝCH MATERIÁLŮ</t>
  </si>
  <si>
    <t>vsakovací jímka 2,0x2,0x1,5 m vyplněná kamenivem vč.zemních prací</t>
  </si>
  <si>
    <t>Základy</t>
  </si>
  <si>
    <t>22</t>
  </si>
  <si>
    <t>261415</t>
  </si>
  <si>
    <t>VRTY PRO KOTVENÍ A INJEKTÁŽ NA POVRCHU TŘ. IV D DO 50MM</t>
  </si>
  <si>
    <t>revize stávajících odvodnění dutin nosníků vč. případného odvrtání</t>
  </si>
  <si>
    <t>Vodorovné konstrukce</t>
  </si>
  <si>
    <t>23</t>
  </si>
  <si>
    <t>428500</t>
  </si>
  <si>
    <t>MOSTNÍ LOŽISKA HRNCOVÁ - ÚDRŽBA</t>
  </si>
  <si>
    <t>čištění, oprava</t>
  </si>
  <si>
    <t>24</t>
  </si>
  <si>
    <t>42852</t>
  </si>
  <si>
    <t>MOSTNÍ LOŽISKA HRNCOVÁ PRO ZATÍŽ DO 2,5MN</t>
  </si>
  <si>
    <t>kompletní</t>
  </si>
  <si>
    <t>25</t>
  </si>
  <si>
    <t>42853</t>
  </si>
  <si>
    <t>MOSTNÍ LOŽISKA HRNCOVÁ PRO ZATÍŽ DO 5,0MN</t>
  </si>
  <si>
    <t>26</t>
  </si>
  <si>
    <t>42854</t>
  </si>
  <si>
    <t>MOSTNÍ LOŽISKA HRNCOVÁ PRO ZATÍŽ PŘES 5,0MN</t>
  </si>
  <si>
    <t>27</t>
  </si>
  <si>
    <t>451314</t>
  </si>
  <si>
    <t>PODKLADNÍ A VÝPLŇOVÉ VRSTVY Z PROSTÉHO BETONU C25/30</t>
  </si>
  <si>
    <t>podklad pod dlažbu</t>
  </si>
  <si>
    <t>28</t>
  </si>
  <si>
    <t>465513</t>
  </si>
  <si>
    <t>PŘEDLÁŽDĚNÍ DLAŽBY Z LOMOVÉHO KAMENE</t>
  </si>
  <si>
    <t>rozebrání stávající dlažby a pokládka dlažby ze stávajícího dlažebního materiálu (bez dodávky nového)</t>
  </si>
  <si>
    <t>Komunikace</t>
  </si>
  <si>
    <t>29</t>
  </si>
  <si>
    <t>57790M</t>
  </si>
  <si>
    <t>VÝSPRAVA VÝTLUKŮ SMĚSÍ MA MODIFIK (KUBATURA)</t>
  </si>
  <si>
    <t>30</t>
  </si>
  <si>
    <t>582611</t>
  </si>
  <si>
    <t>KRYTY Z BETON DLAŽDIC SE ZÁMKEM ŠEDÝCH TL 60MM DO LOŽE Z KAM</t>
  </si>
  <si>
    <t>2*3,0*2,0=12,00 [A]</t>
  </si>
  <si>
    <t>Úpravy povrchů, podlahy, výplně otvorů</t>
  </si>
  <si>
    <t>31</t>
  </si>
  <si>
    <t>626113</t>
  </si>
  <si>
    <t>REPROFILACE PODHLEDŮ, SVISLÝCH PLOCH SANAČNÍ MALTOU JEDNOVRST TL 30MM</t>
  </si>
  <si>
    <t>tl.sanace &lt; 30 mm</t>
  </si>
  <si>
    <t>32</t>
  </si>
  <si>
    <t>626123</t>
  </si>
  <si>
    <t>REPROFIL PODHL, SVIS PLOCH SANAČ MALTOU DVOUVRST TL DO 60MM</t>
  </si>
  <si>
    <t>tl.sanace &gt; 30 mm</t>
  </si>
  <si>
    <t>33</t>
  </si>
  <si>
    <t>62663</t>
  </si>
  <si>
    <t>INJEKTÁŽ TRHLIN SILOVĚ SPOJUJÍCÍ</t>
  </si>
  <si>
    <t>34</t>
  </si>
  <si>
    <t>62745</t>
  </si>
  <si>
    <t>SPÁROVÁNÍ STARÉHO ZDIVA CEMENTOVOU MALTOU</t>
  </si>
  <si>
    <t>Přidružená stavební výroba</t>
  </si>
  <si>
    <t>35</t>
  </si>
  <si>
    <t>78321</t>
  </si>
  <si>
    <t>PROTIKOROZ OCHRANA DOPLŇK OK NÁTĚREM JEDNOVRST</t>
  </si>
  <si>
    <t>pasivační nátěr</t>
  </si>
  <si>
    <t>36</t>
  </si>
  <si>
    <t>78381</t>
  </si>
  <si>
    <t>NÁTĚRY BETON KONSTR TYP S1 (OS-A)</t>
  </si>
  <si>
    <t>sjednocující nátěr, nátěr sanovaných ploch</t>
  </si>
  <si>
    <t>37</t>
  </si>
  <si>
    <t>78383</t>
  </si>
  <si>
    <t>NÁTĚRY BETON KONSTR TYP S4 (OS-C)</t>
  </si>
  <si>
    <t>nátěr kraje říms (obruby)</t>
  </si>
  <si>
    <t>Ostatní konstrukce a práce</t>
  </si>
  <si>
    <t>38</t>
  </si>
  <si>
    <t>9112B1</t>
  </si>
  <si>
    <t>ZÁBRADLÍ MOSTNÍ SE SVISLOU VÝPLNÍ - DODÁVKA A MONTÁŽ</t>
  </si>
  <si>
    <t>2*68,0=136,00 [A]</t>
  </si>
  <si>
    <t>39</t>
  </si>
  <si>
    <t>9112B3</t>
  </si>
  <si>
    <t>ZÁBRADLÍ MOSTNÍ SE SVISLOU VÝPLNÍ - DEMONTÁŽ S PŘESUNEM</t>
  </si>
  <si>
    <t>vč.odvozu na místo určené investorem,  
vč.pasivace ponechaných částí sloupků</t>
  </si>
  <si>
    <t>40</t>
  </si>
  <si>
    <t>911FC1</t>
  </si>
  <si>
    <t>SVODIDLO BETON, ÚROVEŇ ZADRŽ H2 VÝŠ 1,2M - DODÁVKA A MONTÁŽ</t>
  </si>
  <si>
    <t>41</t>
  </si>
  <si>
    <t>911FC3</t>
  </si>
  <si>
    <t>SVODIDLO BETON, ÚROVEŇ ZADRŽ H2 VÝŠ 1,2M - DEMONTÁŽ S PŘESUNEM</t>
  </si>
  <si>
    <t>vč.odvozu</t>
  </si>
  <si>
    <t>42</t>
  </si>
  <si>
    <t>915221</t>
  </si>
  <si>
    <t>VODOR DOPRAV ZNAČ PLASTEM STRUKTURÁLNÍ NEHLUČNÉ - DOD A POKLÁDKA</t>
  </si>
  <si>
    <t>2*0,25*70,0=35,00 [A]</t>
  </si>
  <si>
    <t>43</t>
  </si>
  <si>
    <t>917212</t>
  </si>
  <si>
    <t>ZÁHONOVÉ OBRUBY Z BETONOVÝCH OBRUBNÍKŮ ŠÍŘ 80MM</t>
  </si>
  <si>
    <t>vč.bet.lože</t>
  </si>
  <si>
    <t>2*(2,0+3,0)=10,00 [A]</t>
  </si>
  <si>
    <t>44</t>
  </si>
  <si>
    <t>917224</t>
  </si>
  <si>
    <t>SILNIČNÍ A CHODNÍKOVÉ OBRUBY Z BETONOVÝCH OBRUBNÍKŮ ŠÍŘ 150MM</t>
  </si>
  <si>
    <t>2*3,0=6,00 [A]</t>
  </si>
  <si>
    <t>45</t>
  </si>
  <si>
    <t>935212</t>
  </si>
  <si>
    <t>PŘÍKOPOVÉ ŽLABY Z BETON TVÁRNIC ŠÍŘ DO 600MM DO BETONU TL 100MM</t>
  </si>
  <si>
    <t>oprava skluzu</t>
  </si>
  <si>
    <t>10,0=10,00 [A]</t>
  </si>
  <si>
    <t>46</t>
  </si>
  <si>
    <t>93650</t>
  </si>
  <si>
    <t>DROBNÉ DOPLŇK KONSTR KOVOVÉ</t>
  </si>
  <si>
    <t>KG</t>
  </si>
  <si>
    <t>47</t>
  </si>
  <si>
    <t>936531</t>
  </si>
  <si>
    <t>MOSTNÍ ODVODŇOVACÍ SOUPRAVA 300/300</t>
  </si>
  <si>
    <t>48</t>
  </si>
  <si>
    <t>93852</t>
  </si>
  <si>
    <t>OČIŠTĚNÍ BETON KONSTR OD VEGETACE</t>
  </si>
  <si>
    <t>vč.odklizení</t>
  </si>
  <si>
    <t>49</t>
  </si>
  <si>
    <t>938544</t>
  </si>
  <si>
    <t>OČIŠTĚNÍ BETON KONSTR OTRYSKÁNÍM TLAK VODOU PŘES 1000 BARŮ</t>
  </si>
  <si>
    <t>50</t>
  </si>
  <si>
    <t>967168</t>
  </si>
  <si>
    <t>VYBOURÁNÍ ČÁSTÍ KONSTRUKCÍ ŽELEZOBET S ODVOZEM DO 20KM</t>
  </si>
  <si>
    <t>51</t>
  </si>
  <si>
    <t>967188</t>
  </si>
  <si>
    <t>VYBOURÁNÍ ČÁSTÍ KONSTRUKCÍ KOVOVÝCH S ODVOZEM DO 20KM</t>
  </si>
  <si>
    <t>vč.odvozu na místo určené investorem</t>
  </si>
  <si>
    <t>52</t>
  </si>
  <si>
    <t>96786</t>
  </si>
  <si>
    <t>VYBOURÁNÍ MOST LOŽISEK</t>
  </si>
  <si>
    <t>vč.odvozu na skládku a poplatku za uložení</t>
  </si>
  <si>
    <t>SO 202</t>
  </si>
  <si>
    <t>Most 2</t>
  </si>
  <si>
    <t>E</t>
  </si>
  <si>
    <t>kontaminovaná odfrézovaná živice</t>
  </si>
  <si>
    <t>7,5*2,4=18,00 [A]</t>
  </si>
  <si>
    <t>DIO vč.projektu, projednání, získání rozhodnutí o dočasných opatřeních na mostě   
rozsah DIO: 
- na mostě postupné provádění po jednom pruhu po úsecích délky zúžení cca 50m, celkem 4 fáze po 14 dnech 
most o rozpětí 20- 50m</t>
  </si>
  <si>
    <t>027211</t>
  </si>
  <si>
    <t>POM PRÁCE ZAJIŠŤ REGUL DOPRAVY - VÝLUKY NA NEELEKTRIF TRATI</t>
  </si>
  <si>
    <t>DEN</t>
  </si>
  <si>
    <t>doložit individuální kalkulací nákladů</t>
  </si>
  <si>
    <t>2/24=0,08 [A]</t>
  </si>
  <si>
    <t>027212</t>
  </si>
  <si>
    <t>POM PRÁCE ZAJIŠŤ REGUL DOPRAVY - VÝLUKY NA ELEKTRIF TRATI</t>
  </si>
  <si>
    <t>4/24=0,17 [A]</t>
  </si>
  <si>
    <t>pro zpřístupnění podhledu NK pro provádění prací 
most o rozpětí 20- 50m</t>
  </si>
  <si>
    <t>akustické trasování na plochách určených k odstranění uvolněného materiálu 
most o rozpětí 20- 50m</t>
  </si>
  <si>
    <t>VTD zábradlí, nezbytné TePř, plán BOZP 
most o rozpětí 20- 50m</t>
  </si>
  <si>
    <t>aktualizace ML 
(kompletní revize včetně překreslení schémat)</t>
  </si>
  <si>
    <t>most o rozpětí 20- 50m</t>
  </si>
  <si>
    <t>mimořádná prohlídka po skončení oprav 
most o rozpětí 20- 50m</t>
  </si>
  <si>
    <t>11372</t>
  </si>
  <si>
    <t>FRÉZOVÁNÍ ZPEVNĚNÝCH PLOCH ASFALTOVÝCH</t>
  </si>
  <si>
    <t>vč.odvozu na skládku nebezpečného odpadu</t>
  </si>
  <si>
    <t>113768</t>
  </si>
  <si>
    <t>FRÉZOVÁNÍ DRÁŽKY PRŮŘEZU DO 1200MM2 V ASFALTOVÉ VOZOVCE</t>
  </si>
  <si>
    <t>Svislé konstrukce</t>
  </si>
  <si>
    <t>317325</t>
  </si>
  <si>
    <t>ŘÍMSY ZE ŽELEZOBETONU DO C30/37</t>
  </si>
  <si>
    <t>317365</t>
  </si>
  <si>
    <t>VÝZTUŽ ŘÍMS Z OCELI 10505, B500B</t>
  </si>
  <si>
    <t>333325</t>
  </si>
  <si>
    <t>MOSTNÍ OPĚRY A KŘÍDLA ZE ŽELEZOVÉHO BETONU DO C30/37</t>
  </si>
  <si>
    <t>C30/37 XF2 - dobetonávky</t>
  </si>
  <si>
    <t>333365</t>
  </si>
  <si>
    <t>VÝZTUŽ MOSTNÍCH OPĚR A KŘÍDEL Z OCELI 10505, B500B</t>
  </si>
  <si>
    <t>výztuž dobetonávky</t>
  </si>
  <si>
    <t>428400</t>
  </si>
  <si>
    <t>MOSTNÍ LOŽISKA Z OCELI (OCELOLITINY) - ÚDRŽBA</t>
  </si>
  <si>
    <t>42842</t>
  </si>
  <si>
    <t>MOSTNÍ LOŽISKA Z OCELI (OCELOLITINY) PRO ZATÍŽ DO 2,5MN</t>
  </si>
  <si>
    <t>42843</t>
  </si>
  <si>
    <t>MOSTNÍ LOŽISKA Z OCELI (OCELOLITINY) PRO ZATÍŽ DO 5,0MN</t>
  </si>
  <si>
    <t>42844</t>
  </si>
  <si>
    <t>MOSTNÍ LOŽISKA Z OCELI (OCELOLITINY) PRO ZATÍŽ PŘES 5,0MN</t>
  </si>
  <si>
    <t>45852</t>
  </si>
  <si>
    <t>VÝPLŇ ZA OPĚRAMI A ZDMI Z KAMENIVA DRCENÉHO</t>
  </si>
  <si>
    <t>574J64</t>
  </si>
  <si>
    <t>ASFALTOVÝ KOBEREC MASTIXOVÝ MODIFIK SMA 11+, 11S TL. 45MM</t>
  </si>
  <si>
    <t>62631</t>
  </si>
  <si>
    <t>SPOJOVACÍ MŮSTEK MEZI STARÝM A NOVÝM BETONEM</t>
  </si>
  <si>
    <t>78322</t>
  </si>
  <si>
    <t>PROTIKOROZ OCHRANA DOPLŇK OK NÁTĚREM VÍCEVRST</t>
  </si>
  <si>
    <t>(2*160,0+2*20,0)*2,2=792,00 [A]</t>
  </si>
  <si>
    <t>9112A1</t>
  </si>
  <si>
    <t>ZÁBRADLÍ MOSTNÍ S VODOR MADLY - DODÁVKA A MONTÁŽ</t>
  </si>
  <si>
    <t>9112A3</t>
  </si>
  <si>
    <t>ZÁBRADLÍ MOSTNÍ S VODOR MADLY - DEMONTÁŽ S PŘESUNEM</t>
  </si>
  <si>
    <t>917424</t>
  </si>
  <si>
    <t>CHODNÍKOVÉ OBRUBY Z KAMENNÝCH OBRUBNÍKŮ ŠÍŘ 150MM</t>
  </si>
  <si>
    <t>kotvený kamenný obrubník vč.lože</t>
  </si>
  <si>
    <t>919146</t>
  </si>
  <si>
    <t>ŘEZÁNÍ ŽELEZOBETONOVÝCH KONSTRUKCÍ TL DO 300MM</t>
  </si>
  <si>
    <t>2*1,5=3,00 [A]</t>
  </si>
  <si>
    <t>919154</t>
  </si>
  <si>
    <t>ŘEZÁNÍ OCELOVÝCH PROFILŮ PRŮŘEZU DO 7000MM2</t>
  </si>
  <si>
    <t>931328</t>
  </si>
  <si>
    <t>TĚSNĚNÍ DILATAČ SPAR ASF ZÁLIVKOU MODIFIK PRŮŘ DO 1200MM2</t>
  </si>
  <si>
    <t>931337</t>
  </si>
  <si>
    <t>TĚSNĚNÍ DILATAČ SPAR POLYURETAN TMELEM PRŮŘ PŘES 800MM2</t>
  </si>
  <si>
    <t>93150R</t>
  </si>
  <si>
    <t>MOSTNÍ ZÁVĚRY POVRCHOVÉ</t>
  </si>
  <si>
    <t>Údržba závěru - výměna těsnícího profilu, vč.PKO</t>
  </si>
  <si>
    <t>932111</t>
  </si>
  <si>
    <t>PROTIDOTYKOVÉ ZÁBRANY ŠTÍTOVÉ - ZŘÍZENÍ S DODÁNÍM</t>
  </si>
  <si>
    <t>vč. ukolejnění a výstražných tabulek</t>
  </si>
  <si>
    <t>932112</t>
  </si>
  <si>
    <t>PROTIDOTYKOVÉ ZÁBRANY ŠTÍTOVÉ - DEMONTÁŽ</t>
  </si>
  <si>
    <t>SO 203</t>
  </si>
  <si>
    <t>Most 3</t>
  </si>
  <si>
    <t>17,58=17,58 [A]</t>
  </si>
  <si>
    <t>2,7*2,4=6,48 [A]</t>
  </si>
  <si>
    <t>DIO vč.projektu, projednání, získání rozhodnutí o dočasných opatřeních na mostě 
  rozsah DIO: 
- na silnici řízení dopravy pracovníky zhotovitele 
- na dálnici omezení dopravy do 1 jízd. pruhu mobilním značením 4x6 hod.  
most o rozpětí větší než 50m</t>
  </si>
  <si>
    <t>POMOC PRÁCE ZŘÍZ A ODSTRANĚNÍ ZPŘÍSTUPNĚNÍ KONSTRUKCE</t>
  </si>
  <si>
    <t>pro zpřístupnění podhledu NK pro provádění prací  
most o rozpětí větší než 50m</t>
  </si>
  <si>
    <t>2,7=2,70 [A]</t>
  </si>
  <si>
    <t>27,0=27,00 [A]</t>
  </si>
  <si>
    <t>122738</t>
  </si>
  <si>
    <t>ODKOPÁVKY A PROKOPÁVKY OBECNÉ TŘ. I, ODVOZ DO 20KM</t>
  </si>
  <si>
    <t>12,0=12,00 [A]</t>
  </si>
  <si>
    <t>1,84=1,84 [A]</t>
  </si>
  <si>
    <t>0,30=0,30 [A]</t>
  </si>
  <si>
    <t>4,0=4,00 [A]</t>
  </si>
  <si>
    <t>2,0=2,00 [A]</t>
  </si>
  <si>
    <t>45857</t>
  </si>
  <si>
    <t>VÝPLŇ ZA OPĚRAMI A ZDMI Z KAMENIVA TĚŽENÉHO</t>
  </si>
  <si>
    <t>574B44</t>
  </si>
  <si>
    <t>ASFALTOVÝ BETON PRO OBRUSNÉ VRSTVY MODIFIK ACO 11+, 11S TL. 50MM</t>
  </si>
  <si>
    <t>50,0=50,00 [A]</t>
  </si>
  <si>
    <t>575F53</t>
  </si>
  <si>
    <t>LITÝ ASFALT MA IV (OCHRANA MOSTNÍ IZOLACE) 11 TL. 40MM MODIFIK</t>
  </si>
  <si>
    <t>17,0=17,00 [A]</t>
  </si>
  <si>
    <t>711452</t>
  </si>
  <si>
    <t>IZOLACE MOSTOVEK POD VOZOVKOU ASFALTOVÝMI PÁSY S PEČETÍCÍ VRSTVOU</t>
  </si>
  <si>
    <t>23,0=23,00 [A]</t>
  </si>
  <si>
    <t>721163R</t>
  </si>
  <si>
    <t>SPOJKY VNITŘNÍ KANALIZACE ZE SKLOLAM TRUB DN DO 150MM</t>
  </si>
  <si>
    <t>KS</t>
  </si>
  <si>
    <t>výměna svěrné spojky, včetně odvozu odstraněných stávajících spojek na skládku a poplatku za uložení, stávající svěrné prvky z nerezové oceli budou znovu použity</t>
  </si>
  <si>
    <t>7,0=7,00 [A]</t>
  </si>
  <si>
    <t>721164</t>
  </si>
  <si>
    <t>VNITŘNÍ KANALIZACE ZE SKLOLAM TRUB DN DO 200MM</t>
  </si>
  <si>
    <t>vč. opravy závěsů, svěrných spojek, vč.napojení odvodňovače</t>
  </si>
  <si>
    <t>6,0=6,00 [A]</t>
  </si>
  <si>
    <t>721164R</t>
  </si>
  <si>
    <t>KOMPENZÁTOR NA VNITŘNÍ KANALIZ SKLOLAM DN DO 200MM</t>
  </si>
  <si>
    <t>výměna gumový vlnovec, vč. odvozu odstraněného stávajícího kompenzátoru na skládku a poplatku za uložení</t>
  </si>
  <si>
    <t>721171R1</t>
  </si>
  <si>
    <t>VNITŘNÍ KANALIZACE Z PLAST TRUB DN DO 50MM</t>
  </si>
  <si>
    <t>oprava svodu odvodnění izolace včetně opravy závěsů, vč. zatěsnění otvoru na podhledu</t>
  </si>
  <si>
    <t>5,0=5,00 [A]</t>
  </si>
  <si>
    <t>721171R2</t>
  </si>
  <si>
    <t>VNITŘNÍ KANALIZACE Z PLASTOVÝCH TRUB DN 50 MM</t>
  </si>
  <si>
    <t>výměna svodu odvodnění izolace 
šedý PP, vč.opravy závěsů, vč.zatěsnění otvoru na podhledu  
 vč.odvozu vybouraného materiálu na skládku, uložení a poplatku</t>
  </si>
  <si>
    <t>721173</t>
  </si>
  <si>
    <t>VNITŘNÍ KANALIZACE Z PLAST TRUB DN 150</t>
  </si>
  <si>
    <t>9,0=9,00 [A]</t>
  </si>
  <si>
    <t>72144R</t>
  </si>
  <si>
    <t>REKTIFIKACE LEŽATÉHO SVODU DN 200MM NA ZÁVĚSECH</t>
  </si>
  <si>
    <t>zrektifikování do předepsaného podélného sklonu</t>
  </si>
  <si>
    <t>96,0=96,00 [A]</t>
  </si>
  <si>
    <t>72145R</t>
  </si>
  <si>
    <t>FIXACE MATIC LEŽATÉHO SVODU DN 200MM NA ZÁVĚSECH</t>
  </si>
  <si>
    <t>fixace matic M12 průmyslovým anaerobním lepidlem</t>
  </si>
  <si>
    <t>136,0=136,00 [A]</t>
  </si>
  <si>
    <t>78311R</t>
  </si>
  <si>
    <t>OCHRANA NEREZOVÉ OCELI ODPUZOVACÍM NÁTĚREM</t>
  </si>
  <si>
    <t>nátěr snižující zájem o odcizení</t>
  </si>
  <si>
    <t>25,0=25,00 [A]</t>
  </si>
  <si>
    <t>78316R</t>
  </si>
  <si>
    <t>PROTIKOROZ OCHRANA OK KOMBIN POVLAKEM</t>
  </si>
  <si>
    <t>zábradel.svod.  20,0*2,3=46,00 [A]</t>
  </si>
  <si>
    <t>70,30=70,30 [A]</t>
  </si>
  <si>
    <t>5,0*2,2=11,00 [A]</t>
  </si>
  <si>
    <t>9113C1</t>
  </si>
  <si>
    <t>SVODIDLO OCEL SILNIČ JEDNOSTR, ÚROVEŇ ZADRŽ H2 - DODÁVKA A MONTÁŽ</t>
  </si>
  <si>
    <t>15,0=15,00 [A]</t>
  </si>
  <si>
    <t>9113C3</t>
  </si>
  <si>
    <t>SVODIDLO OCEL SILNIČ JEDNOSTR, ÚROVEŇ ZADRŽ H2 - DEMONTÁŽ S PŘESUNEM</t>
  </si>
  <si>
    <t>vč. odvozu</t>
  </si>
  <si>
    <t>9115C1</t>
  </si>
  <si>
    <t>SVODIDLO OCEL MOSTNÍ JEDNOSTR, ÚROVEŇ ZADRŽ H2 - DODÁVKA A MONTÁŽ</t>
  </si>
  <si>
    <t>20,0=20,00 [A]</t>
  </si>
  <si>
    <t>9115C3</t>
  </si>
  <si>
    <t>SVODIDLO OCEL MOSTNÍ JEDNOSTR, ÚROVEŇ ZADRŽ H2 - DEMONTÁŽ S PŘESUNEM</t>
  </si>
  <si>
    <t>9117C1</t>
  </si>
  <si>
    <t>SVOD OCEL ZÁBRADEL ÚROVEŇ ZADRŽ H2 - DODÁVKA A MONTÁŽ</t>
  </si>
  <si>
    <t>9117C2</t>
  </si>
  <si>
    <t>SVOD OCEL ZÁBRADEL ÚROVEŇ ZADRŽ H2 - MONTÁŽ S PŘESUNEM (BEZ DODÁVKY)</t>
  </si>
  <si>
    <t>nové kotvení a spojovací materiál</t>
  </si>
  <si>
    <t>9117C3</t>
  </si>
  <si>
    <t>SVOD OCEL ZÁBRADEL ÚROVEŇ ZADRŽ H2 - DEMONTÁŽ S PŘESUNEM</t>
  </si>
  <si>
    <t>vyříznutí částí zábradlí</t>
  </si>
  <si>
    <t>51,0=51,00 [A]</t>
  </si>
  <si>
    <t>93152</t>
  </si>
  <si>
    <t>MOSTNÍ ZÁVĚRY POVRCHOVÉ POSUN DO 100MM</t>
  </si>
  <si>
    <t>vč. zabetonování a výztuže</t>
  </si>
  <si>
    <t>93165</t>
  </si>
  <si>
    <t>MOSTNÍ ZÁVĚRY ELASTICKÉ PRŮŘEZU DO 0,044M2</t>
  </si>
  <si>
    <t>vč. PKO</t>
  </si>
  <si>
    <t>8,87=8,87 [A]</t>
  </si>
  <si>
    <t>vč. odvozu na místo určené investorem</t>
  </si>
  <si>
    <t>0,05=0,05 [A]</t>
  </si>
  <si>
    <t>53</t>
  </si>
  <si>
    <t>96785</t>
  </si>
  <si>
    <t>VYBOURÁNÍ MOSTNÍCH DILATAČNÍCH ZÁVĚRŮ</t>
  </si>
  <si>
    <t>vč. odvozu na skládku a poplatku za uložení</t>
  </si>
  <si>
    <t>54</t>
  </si>
  <si>
    <t>96785A</t>
  </si>
  <si>
    <t>VYBOURÁNÍ MOSTNÍCH DILATAČNÍCH ZÁVĚRŮ EMZ</t>
  </si>
  <si>
    <t>0,044*10,0=0,44 [A]</t>
  </si>
  <si>
    <t>55</t>
  </si>
  <si>
    <t>SO 204</t>
  </si>
  <si>
    <t>Most 4</t>
  </si>
  <si>
    <t>DIO vč.projektu, projednání, získání rozhodnutí o dočasných opatřeních na mostě  
 rozsah DIO: 
- na mostě regulace dopravy pracovníky zhotovitele most o rozpětí 0- 20m</t>
  </si>
  <si>
    <t>pro zpřístupnění podhledu NK pro provádění prací 
most o rozpětí 0- 20m</t>
  </si>
  <si>
    <t>akustické trasování na plochách určených k odstranění uvolněného materiálu 
most o rozpětí 0- 20m</t>
  </si>
  <si>
    <t>VTD zábradlí, nezbytné TePř, plán BOZP 
most o rozpětí 0- 20m</t>
  </si>
  <si>
    <t>most o rozpětí 0- 20m</t>
  </si>
  <si>
    <t>mimořádná prohlídka po skončení oprav 
most o rozpětí 0- 20m</t>
  </si>
  <si>
    <t>vč.odvozu na skládku a uložení, poplatku za skládku  
porovnatelně pro čištění boků komunikace a chodníků  od nánosů a vegetace</t>
  </si>
  <si>
    <t>428600</t>
  </si>
  <si>
    <t>MOSTNÍ LOŽISKA ELASTOMEROVÁ - ÚDRŽBA</t>
  </si>
  <si>
    <t>42862</t>
  </si>
  <si>
    <t>MOSTNÍ LOŽISKA ELASTOMEROVÁ PRO ZATÍŽ DO 2,5MN</t>
  </si>
  <si>
    <t>42863</t>
  </si>
  <si>
    <t>MOSTNÍ LOŽISKA ELASTOMEROVÁ PRO ZATÍŽ DO 5,0MN</t>
  </si>
  <si>
    <t>42864</t>
  </si>
  <si>
    <t>MOSTNÍ LOŽISKA ELASTOMEROVÁ PRO ZATÍŽ PŘES 5,0MN</t>
  </si>
  <si>
    <t>457314</t>
  </si>
  <si>
    <t>VYROVNÁVACÍ A SPÁDOVÝ PROSTÝ BETON C25/30</t>
  </si>
  <si>
    <t>prostý beton s odolností proti rozmrazovacím prostředkům</t>
  </si>
  <si>
    <t>58221</t>
  </si>
  <si>
    <t>DLÁŽDĚNÉ KRYTY Z DROBNÝCH KOSTEK DO LOŽE Z KAMENIVA</t>
  </si>
  <si>
    <t>doplnění</t>
  </si>
  <si>
    <t>1,0*11,0=11,00 [A]</t>
  </si>
  <si>
    <t>vč.PKO</t>
  </si>
  <si>
    <t>966188</t>
  </si>
  <si>
    <t>DEMONTÁŽ KONSTRUKCÍ KOVOVÝCH S ODVOZEM DO 20KM</t>
  </si>
  <si>
    <t>967158</t>
  </si>
  <si>
    <t>VYBOURÁNÍ ČÁSTÍ KONSTRUKCÍ BETON S ODVOZEM DO 20KM</t>
  </si>
  <si>
    <t>SO 205</t>
  </si>
  <si>
    <t>Most 5</t>
  </si>
  <si>
    <t>omítka tl.20mm  47,18*0,02*2,3=2,17 [A]</t>
  </si>
  <si>
    <t>7,61*2,5=19,03 [A]</t>
  </si>
  <si>
    <t>D</t>
  </si>
  <si>
    <t>izolace</t>
  </si>
  <si>
    <t>13,4*0,01*2,4=0,32 [A]</t>
  </si>
  <si>
    <t>0,53*2,4=1,27 [A]</t>
  </si>
  <si>
    <t>DIO vč.projektu, projednání, získání rozhodnutí o dočasných opatřeních na mostě  
 rozsah DIO: 
- na mostě - regulace dopravy pracovníky zhotovitele  
most o rozpětí 0- 20m</t>
  </si>
  <si>
    <t>02720a</t>
  </si>
  <si>
    <t>DIO vč.projektu, projednání, získání rozhodnutí o dočasných opatřeních na mostě  
 rozsah DIO: 
- pod mostem - úplná uzavírka cyklostezky 
most o rozpětí 0- 20m</t>
  </si>
  <si>
    <t>02730</t>
  </si>
  <si>
    <t>POMOC PRÁCE ZŘÍZ NEBO ZAJIŠŤ OCHRANU INŽENÝRSKÝCH SÍTÍ</t>
  </si>
  <si>
    <t>Vymístění kabelu VO a vrácení do půlené chráničky</t>
  </si>
  <si>
    <t>30% plochy  2*2*4*2,0m2*0,3=9,60 [A]</t>
  </si>
  <si>
    <t>11353</t>
  </si>
  <si>
    <t>ODSTRANĚNÍ CHODNÍKOVÝCH KAMENNÝCH OBRUBNÍKŮ</t>
  </si>
  <si>
    <t>vč.nabídky k odprodeji zhotoviteli</t>
  </si>
  <si>
    <t>11,7*2=23,40 [A]</t>
  </si>
  <si>
    <t>0,5*11,7*0,09=0,53 [A]</t>
  </si>
  <si>
    <t>napojení</t>
  </si>
  <si>
    <t>por zálivku vozovky  0,5*2+11,7=12,70 [A]</t>
  </si>
  <si>
    <t>31717</t>
  </si>
  <si>
    <t>KOVOVÉ KONSTRUKCE PRO KOTVENÍ ŘÍMSY</t>
  </si>
  <si>
    <t>12*6,0=72,00 [A]</t>
  </si>
  <si>
    <t>římsa  (0,25*2,0+0,25*0,6)*11,7=7,61 [A]</t>
  </si>
  <si>
    <t>7,61*0,160=1,22 [A]</t>
  </si>
  <si>
    <t>451312</t>
  </si>
  <si>
    <t>PODKLADNÍ A VÝPLŇOVÉ VRSTVY Z PROSTÉHO BETONU C12/15</t>
  </si>
  <si>
    <t>podkladní beton</t>
  </si>
  <si>
    <t>římsa za mostem  2,0*0,15*6,0=1,80 [A]</t>
  </si>
  <si>
    <t>nová vozovka</t>
  </si>
  <si>
    <t>0,5*11,7=5,85 [A]</t>
  </si>
  <si>
    <t>626111</t>
  </si>
  <si>
    <t>REPROFILACE PODHLEDŮ, SVISLÝCH PLOCH SANAČNÍ MALTOU JEDNOVRST TL 10MM</t>
  </si>
  <si>
    <t>podhled a boky NK - 10% plochy  (10,1+2*0,5)*5,7*0,1=6,33 [B]</t>
  </si>
  <si>
    <t>626221</t>
  </si>
  <si>
    <t>REPROFIL VODOR PLOCH SHORA SANAČ MALTOU DVOUVRST TL DO 40MM</t>
  </si>
  <si>
    <t>prům.tl.40 mm</t>
  </si>
  <si>
    <t>provedení protispádu  2,0*5,7=11,40 [A]</t>
  </si>
  <si>
    <t>62652</t>
  </si>
  <si>
    <t>OCHRANA VÝZTUŽE PŘI NEDOSTATEČNÉM KRYTÍ</t>
  </si>
  <si>
    <t>50% plochy tryskání  47,18*0,5=23,59 [A]</t>
  </si>
  <si>
    <t>epoxidová injektáž</t>
  </si>
  <si>
    <t>NK  8,0=8,00 [A]</t>
  </si>
  <si>
    <t>711412</t>
  </si>
  <si>
    <t>IZOLACE MOSTOVEK CELOPLOŠNÁ ASFALTOVÝMI PÁSY</t>
  </si>
  <si>
    <t>vč.přípravy povrchu a napojení</t>
  </si>
  <si>
    <t>2,7*5,7=15,39 [A]</t>
  </si>
  <si>
    <t>zábradlí  23,4*2,2=51,48 [A]</t>
  </si>
  <si>
    <t>78382</t>
  </si>
  <si>
    <t>NÁTĚRY BETON KONSTR TYP S2 (OS-B)</t>
  </si>
  <si>
    <t>0,5*6,0*2=6,00 [A]</t>
  </si>
  <si>
    <t>(0,15+0,15)*11,7*2=7,02 [A]</t>
  </si>
  <si>
    <t>7838G</t>
  </si>
  <si>
    <t>NÁTĚRY BETON KONSTR TYP S14</t>
  </si>
  <si>
    <t>Potrubí</t>
  </si>
  <si>
    <t>87627</t>
  </si>
  <si>
    <t>CHRÁNIČKY Z TRUB PLASTOVÝCH DN DO 100MM</t>
  </si>
  <si>
    <t>87727</t>
  </si>
  <si>
    <t>CHRÁNIČKY PŮLENÉ Z TRUB PLAST DN DO 100MM</t>
  </si>
  <si>
    <t>v římse</t>
  </si>
  <si>
    <t>11,7=11,70 [A]</t>
  </si>
  <si>
    <t>vč.kotvení, plastmalty a PKO</t>
  </si>
  <si>
    <t>2*11,7=23,40 [A]</t>
  </si>
  <si>
    <t>9112B2</t>
  </si>
  <si>
    <t>ZÁBRADLÍ MOSTNÍ SE SVISLOU VÝPLNÍ - MONTÁŽ S PŘESUNEM (BEZ DODÁVKY)</t>
  </si>
  <si>
    <t>911FC2</t>
  </si>
  <si>
    <t>SVODIDLO BETON, ÚROVEŇ ZADRŽ H2 VÝŠ 1,2M - MONTÁŽ S PŘESUNEM (BEZ DODÁVKY)</t>
  </si>
  <si>
    <t>911FC9</t>
  </si>
  <si>
    <t>SVODIDLO BETON, ÚROVEŇ ZADRŽ H2 VÝŠ 1,2M - NÁJEM</t>
  </si>
  <si>
    <t>MDEN</t>
  </si>
  <si>
    <t>3*7*15,0=315,00 [A]</t>
  </si>
  <si>
    <t>919112</t>
  </si>
  <si>
    <t>ŘEZÁNÍ ASFALTOVÉHO KRYTU VOZOVEK TL DO 100MM</t>
  </si>
  <si>
    <t>zarovnání fréz.vozovky  0,5*2+11,7=12,70 [A]</t>
  </si>
  <si>
    <t>podél římsy  11,7=11,70 [A] 
podél vozovky  0,5*2+11,7=12,70 [B] 
Celkem: A+B=24,40 [C]</t>
  </si>
  <si>
    <t>2*11,7*1,0=23,40 [A]</t>
  </si>
  <si>
    <t>nesoudržné části vč.omítky 
římsy - 50% plochy  1,2*11,7*0,5=7,02 [A] 
podhled a boky NK - 20% plochy  (10,1+2*0,5)*5,7*0,2=12,65 [B] 
opěry, křídla - 30% plochy  (10,1*3,5*2+2*2*3*3,5*0,5)*0,3=27,51 [C] 
Celkem: A+B+C=47,18 [D]</t>
  </si>
  <si>
    <t>966168</t>
  </si>
  <si>
    <t>BOURÁNÍ KONSTRUKCÍ ZE ŽELEZOBETONU S ODVOZEM DO 20KM</t>
  </si>
  <si>
    <t>97817</t>
  </si>
  <si>
    <t>ODSTRANĚNÍ MOSTNÍ IZOLACE</t>
  </si>
  <si>
    <t>2,35*5,7=13,40 [A]</t>
  </si>
  <si>
    <t>SO 206</t>
  </si>
  <si>
    <t>Most 6</t>
  </si>
  <si>
    <t>zemina  68,75*2,0=137,50 [A] 
kámen  5,25*2,6=13,65 [B] 
Celkem: A+B=151,15 [C]</t>
  </si>
  <si>
    <t>omítka tl.20mm  30,0*0,02*2,3=1,38 [A]</t>
  </si>
  <si>
    <t>2,88*2,5=7,20 [A]</t>
  </si>
  <si>
    <t>F</t>
  </si>
  <si>
    <t>živice</t>
  </si>
  <si>
    <t>13,5*2,4=32,40 [A]</t>
  </si>
  <si>
    <t>02620</t>
  </si>
  <si>
    <t>ZKOUŠENÍ KONSTRUKCÍ A PRACÍ NEZÁVISLOU ZKUŠEBNOU</t>
  </si>
  <si>
    <t>včetně zkoušení obsahu aromatických uhlovodíků a zatřídění dle vyhlášky č. 130/2019 sb. v aktuálním znění</t>
  </si>
  <si>
    <t>02720b</t>
  </si>
  <si>
    <t>DIO vč.projektu, projednání, získání rozhodnutí o dočasných opatřeních na mostě  
 rozsah DIO: 
- na mostě - úplná uzavírka (zřízení objízdné trasy) 
most o rozpětí 0- 20m</t>
  </si>
  <si>
    <t>02730a</t>
  </si>
  <si>
    <t>Ochrana kabelové lávky</t>
  </si>
  <si>
    <t>30% plochy  2*2*2*2,0m2*0,3=4,80 [A]</t>
  </si>
  <si>
    <t>10,0*2=20,00 [A]</t>
  </si>
  <si>
    <t>4,5*15,0*0,2=13,50 [A]</t>
  </si>
  <si>
    <t>4,5*2=9,00 [A]</t>
  </si>
  <si>
    <t>11525</t>
  </si>
  <si>
    <t>PŘEVEDENÍ VODY POTRUBÍM DN 600 NEBO ŽLABY R.O. DO 2,0M</t>
  </si>
  <si>
    <t>2xDN500 mm</t>
  </si>
  <si>
    <t>6,0*2=12,00 [A]</t>
  </si>
  <si>
    <t>13173</t>
  </si>
  <si>
    <t>HLOUBENÍ JAM ZAPAŽ I NEPAŽ TŘ. I</t>
  </si>
  <si>
    <t>pod klenbou  7*1*2*0,5*2=14,00 [A]</t>
  </si>
  <si>
    <t>vč.odvozu na skládku, vč.čerpání vody</t>
  </si>
  <si>
    <t>nad klenbou  12,5*5,5=68,75 [B]</t>
  </si>
  <si>
    <t>17110</t>
  </si>
  <si>
    <t>ULOŽENÍ SYPANINY DO NÁSYPŮ SE ZHUTNĚNÍM</t>
  </si>
  <si>
    <t>zemina  68,75+14,0=82,75 [A]</t>
  </si>
  <si>
    <t>21263</t>
  </si>
  <si>
    <t>TRATIVODY KOMPLET Z TRUB Z PLAST HMOT DN DO 150MM</t>
  </si>
  <si>
    <t>obnova trativodu</t>
  </si>
  <si>
    <t>2*4,0=8,00 [A]</t>
  </si>
  <si>
    <t>23668R</t>
  </si>
  <si>
    <t>TĚSNÍCÍ HRÁZKY Z PYTLŮ DOČASNÉ VČETNĚ ODSTRANĚNÍ</t>
  </si>
  <si>
    <t>5,0*1,0*1,0*2=10,00 [A]</t>
  </si>
  <si>
    <t>261313</t>
  </si>
  <si>
    <t>VRTY PRO KOTVENÍ A INJEKTÁŽ TŘ III NA POVRCHU D DO 25MM</t>
  </si>
  <si>
    <t>pro injektáž, rastr 500*500mm, hl.800mm</t>
  </si>
  <si>
    <t>5,5*1,5*4*2*0,8=52,80 [A]</t>
  </si>
  <si>
    <t>26184</t>
  </si>
  <si>
    <t>VRT PRO KOTV, INJEK, MIKROPIL NA POVR TŘ III A IV D DO 200MM</t>
  </si>
  <si>
    <t>vyvedení drenáže  2*0,5=1,00 [A]</t>
  </si>
  <si>
    <t>281451</t>
  </si>
  <si>
    <t>INJEKTOVÁNÍ NÍZKOTLAKÉ Z CEMENTOVÉ MALTY NA POVRCHU</t>
  </si>
  <si>
    <t>10% objemu opěr  5,5*1,5*1,0*2*0,1=1,65 [A]</t>
  </si>
  <si>
    <t>285392</t>
  </si>
  <si>
    <t>DODATEČNÉ KOTVENÍ VLEPENÍM BETONÁŘSKÉ VÝZTUŽE D DO 16MM DO VRTŮ</t>
  </si>
  <si>
    <t>hl.vrtu 250 mm</t>
  </si>
  <si>
    <t>kotvení poprsních zdí  8*4=32,00 [A]</t>
  </si>
  <si>
    <t>289971</t>
  </si>
  <si>
    <t>OPLÁŠTĚNÍ (ZPEVNĚNÍ) Z GEOTEXTILIE</t>
  </si>
  <si>
    <t>ochrana těsnící vrstvy  6*2,0*2*2=48,00 [A]</t>
  </si>
  <si>
    <t>28999</t>
  </si>
  <si>
    <t>OPLÁŠTĚNÍ (ZPEVNĚNÍ) Z FÓLIE</t>
  </si>
  <si>
    <t>těsnící vrstva  6*2,0*2=24,00 [A]</t>
  </si>
  <si>
    <t>10*(0,25*0,55+0,25*0,6)=2,88 [A]</t>
  </si>
  <si>
    <t>2,88*0,160=0,46 [A]</t>
  </si>
  <si>
    <t>327213</t>
  </si>
  <si>
    <t>OBKLAD ZDÍ OPĚR, ZÁRUB, NÁBŘEŽ Z LOM KAMENE</t>
  </si>
  <si>
    <t>0,15*2,5*10,0=3,75 [A]</t>
  </si>
  <si>
    <t>327325</t>
  </si>
  <si>
    <t>ZDI OPĚRNÉ, ZÁRUBNÍ, NÁBŘEŽNÍ ZE ŽELEZOVÉHO BETONU DO C30/37</t>
  </si>
  <si>
    <t>poprsní zdi</t>
  </si>
  <si>
    <t>0,35*1,0*10,0=3,50 [A]</t>
  </si>
  <si>
    <t>327365</t>
  </si>
  <si>
    <t>VÝZTUŽ ZDÍ OPĚRNÝCH, ZÁRUBNÍCH, NÁBŘEŽNÍCH Z OCELI 10505, B500B</t>
  </si>
  <si>
    <t>3,5*0,180=0,63 [A]</t>
  </si>
  <si>
    <t>421325</t>
  </si>
  <si>
    <t>MOSTNÍ NOSNÉ DESKOVÉ KONSTRUKCE ZE ŽELEZOBETONU C30/37</t>
  </si>
  <si>
    <t>0,35*1,5*10,0=5,25 [A]</t>
  </si>
  <si>
    <t>421365</t>
  </si>
  <si>
    <t>VÝZTUŽ MOSTNÍ DESKOVÉ KONSTRUKCE Z OCELI 10505, B500B</t>
  </si>
  <si>
    <t>5,25*0,180=0,95 [A]</t>
  </si>
  <si>
    <t>římsy  10*(0,55-0,4)*0,15=0,23 [A]</t>
  </si>
  <si>
    <t>lože dlažby</t>
  </si>
  <si>
    <t>7,5*1*0,15*2=2,25 [A]</t>
  </si>
  <si>
    <t>betonová vyrovnávka  3,5*9,5*0,06=2,00 [A]</t>
  </si>
  <si>
    <t>45860</t>
  </si>
  <si>
    <t>VÝPLŇ ZA OPĚRAMI A ZDMI Z MEZEROVITÉHO BETONU</t>
  </si>
  <si>
    <t>10,5*5=52,50 [A]</t>
  </si>
  <si>
    <t>465512</t>
  </si>
  <si>
    <t>DLAŽBY Z LOMOVÉHO KAMENE NA MC</t>
  </si>
  <si>
    <t>odláždění koryta  7,5*1,0*0,25*2=3,75 [A]</t>
  </si>
  <si>
    <t>46731</t>
  </si>
  <si>
    <t>STUPNĚ A PRAHY VODNÍCH KORYT Z PROSTÉHO BETONU</t>
  </si>
  <si>
    <t>ochranné prahy základů  0,5*1,0*5,5*2=5,50 [A]</t>
  </si>
  <si>
    <t>572123</t>
  </si>
  <si>
    <t>INFILTRAČNÍ POSTŘIK Z EMULZE DO 1,0KG/M2</t>
  </si>
  <si>
    <t>PI-CP 0,6 kg/m2</t>
  </si>
  <si>
    <t>4,5*12,0=54,00 [A]</t>
  </si>
  <si>
    <t>572213</t>
  </si>
  <si>
    <t>SPOJOVACÍ POSTŘIK Z EMULZE DO 0,5KG/M2</t>
  </si>
  <si>
    <t>PS-CP 0,3 kg/m2</t>
  </si>
  <si>
    <t>2*12*4,5=108,00 [A]</t>
  </si>
  <si>
    <t>574B33</t>
  </si>
  <si>
    <t>ASFALTOVÝ BETON PRO OBRUSNÉ VRSTVY MODIFIK ACO 11 TL. 40MM</t>
  </si>
  <si>
    <t>12,0*4,5=54,00 [A]</t>
  </si>
  <si>
    <t>574C56</t>
  </si>
  <si>
    <t>ASFALTOVÝ BETON PRO LOŽNÍ VRSTVY ACL 16+, 16S TL. 60MM</t>
  </si>
  <si>
    <t>574E76</t>
  </si>
  <si>
    <t>ASFALTOVÝ BETON PRO PODKLADNÍ VRSTVY ACP 16+, 16S TL. 80MM</t>
  </si>
  <si>
    <t>62662</t>
  </si>
  <si>
    <t>INJEKTÁŽ TRHLIN TĚSNÍCÍ</t>
  </si>
  <si>
    <t>podélné trhliny v klenbě  2*6,0=12,00 [A]</t>
  </si>
  <si>
    <t>klenba  10,5*5,5=57,75 [A] 
opěry  1,5*5,5*2=16,50 [B] 
Celkem: A+B=74,25 [C]</t>
  </si>
  <si>
    <t>10,5*6=63,00 [A]</t>
  </si>
  <si>
    <t>711509</t>
  </si>
  <si>
    <t>OCHRANA IZOLACE NA POVRCHU TEXTILIÍ</t>
  </si>
  <si>
    <t>ochrana izolace  10,5*6=63,00 [A]</t>
  </si>
  <si>
    <t>(0,15+0,15)*2*10,0=6,00 [A]</t>
  </si>
  <si>
    <t>87533</t>
  </si>
  <si>
    <t>POTRUBÍ DREN Z TRUB PLAST DN DO 150MM</t>
  </si>
  <si>
    <t>drenážní trubka  2*6,0=12,00 [A]</t>
  </si>
  <si>
    <t>56</t>
  </si>
  <si>
    <t>2*10,0=20,00 [A]</t>
  </si>
  <si>
    <t>57</t>
  </si>
  <si>
    <t>58</t>
  </si>
  <si>
    <t>919111</t>
  </si>
  <si>
    <t>ŘEZÁNÍ ASFALTOVÉHO KRYTU VOZOVEK TL DO 50MM</t>
  </si>
  <si>
    <t>59</t>
  </si>
  <si>
    <t>podél říms  12,0*2=24,00 [A] 
napojení  4,5*2=9,00 [B] 
Celkem: A+B=33,00 [C]</t>
  </si>
  <si>
    <t>60</t>
  </si>
  <si>
    <t>936541</t>
  </si>
  <si>
    <t>MOSTNÍ ODVODŇOVACÍ TRUBKA (POVRCHŮ IZOLACE) Z NEREZ OCELI</t>
  </si>
  <si>
    <t>nerez trubka - odvodnění izolace</t>
  </si>
  <si>
    <t>61</t>
  </si>
  <si>
    <t>938443</t>
  </si>
  <si>
    <t>OČIŠTĚNÍ ZDIVA OTRYSKÁNÍM TLAKOVOU VODOU DO 1000 BARŮ</t>
  </si>
  <si>
    <t>rub i líc klenby 10,5*5,5*2=115,50 [A] 
líc opěr  1,5*5,5*2=16,50 [B] 
Celkem: A+B=132,00 [C]</t>
  </si>
  <si>
    <t>62</t>
  </si>
  <si>
    <t>966138</t>
  </si>
  <si>
    <t>BOURÁNÍ KONSTRUKCÍ Z KAMENE NA MC S ODVOZEM DO 20KM</t>
  </si>
  <si>
    <t>poprsní zídky  10,0*0,35*1,5=5,25 [A]</t>
  </si>
  <si>
    <t>63</t>
  </si>
  <si>
    <t>římsy  10*(0,25*0,55+0,25*0,6)=2,88 [A]</t>
  </si>
  <si>
    <t>64</t>
  </si>
  <si>
    <t>97811</t>
  </si>
  <si>
    <t>OTLUČENÍ OMÍTKY</t>
  </si>
  <si>
    <t>10,0*1,5*2=30,00 [A]</t>
  </si>
  <si>
    <t>SO 207</t>
  </si>
  <si>
    <t>Most 7</t>
  </si>
  <si>
    <t>zemina, kámen, vč.vegetace 
odpad z čištěných konstrukcí</t>
  </si>
  <si>
    <t>0,8*2,0=1,60 [A] 
10,0*0,15*2,0=3,00 [B] 
Celkem: A+B=4,60 [C]</t>
  </si>
  <si>
    <t>12930</t>
  </si>
  <si>
    <t>ČIŠTĚNÍ PŘÍKOPŮ OD NÁNOSU</t>
  </si>
  <si>
    <t>vč.odvozu na skládku a poplatku za uložení 
vsakovací jímky</t>
  </si>
  <si>
    <t>0,8=0,80 [A]</t>
  </si>
  <si>
    <t>12931</t>
  </si>
  <si>
    <t>ČIŠTĚNÍ PŘÍKOPŮ OD NÁNOSU DO 0,25M3/M</t>
  </si>
  <si>
    <t>vč.odvozu na skládku a poplatku za uložení 
žlaby, skluzy</t>
  </si>
  <si>
    <t>12993</t>
  </si>
  <si>
    <t>ČIŠTĚNÍ POTRUBÍ DN DO 200MM</t>
  </si>
  <si>
    <t>vč.odvozu na skládku a poplatku za uložení a skládkovné 
vodorovné a svislé svody</t>
  </si>
  <si>
    <t>93811</t>
  </si>
  <si>
    <t>OČIŠTĚNÍ ASFALTOVÝCH VOZOVEK UMYTÍM VODOU</t>
  </si>
  <si>
    <t>vč.odvozu na skládku a poplatku za uložení a skládkovné</t>
  </si>
  <si>
    <t>7,5*10,0=75,00 [A]</t>
  </si>
  <si>
    <t>938541</t>
  </si>
  <si>
    <t>OČIŠTĚNÍ BETON KONSTR OTRYSKÁNÍM TLAK VODOU DO 200 BARŮ</t>
  </si>
  <si>
    <t>45,0=45,00 [A]</t>
  </si>
  <si>
    <t>93861</t>
  </si>
  <si>
    <t>OČIŠTĚNÍ OCEL KONSTR OMYTÍM VODOU</t>
  </si>
  <si>
    <t>svodidla, zábradelní svodidla</t>
  </si>
  <si>
    <t>96789R</t>
  </si>
  <si>
    <t>ČIŠTĚNÍ MOSTNÍCH ODVODŇOVAČŮ</t>
  </si>
  <si>
    <t>SO 208</t>
  </si>
  <si>
    <t>Most 8</t>
  </si>
  <si>
    <t>1,2*2,0=2,40 [A] 
12,0*0,15*2,0=3,60 [B] 
Celkem: A+B=6,00 [C]</t>
  </si>
  <si>
    <t>1,2=1,20 [A]</t>
  </si>
  <si>
    <t>525,0=525,00 [A]</t>
  </si>
  <si>
    <t>93850R</t>
  </si>
  <si>
    <t>ČIŠTĚNÍ SPODNÍ STAVBY</t>
  </si>
  <si>
    <t>- úložného prahu 
 - hlav pilířů 
 - odstranění grafity</t>
  </si>
  <si>
    <t>1=1,00 [A]</t>
  </si>
  <si>
    <t>120,0=120,00 [A]</t>
  </si>
  <si>
    <t>93859R</t>
  </si>
  <si>
    <t>12=12,00 [A]</t>
  </si>
  <si>
    <t>64,00=64,00 [A]</t>
  </si>
  <si>
    <t>93899R</t>
  </si>
  <si>
    <t>OČIŠTĚNÍ  MOSTNÍCH ZÁVĚRŮ</t>
  </si>
  <si>
    <t>22,0=22,00 [A]</t>
  </si>
  <si>
    <t>Počet</t>
  </si>
  <si>
    <t>SO 207 - 2x ročně</t>
  </si>
  <si>
    <t>SO 208 - 2x ročně</t>
  </si>
  <si>
    <t>Modře - oceňuje uchazeč</t>
  </si>
  <si>
    <t>CELK</t>
  </si>
  <si>
    <t>Most 201 - 208</t>
  </si>
  <si>
    <t>beton prostý, omítka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</si>
</sst>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14" borderId="10" xfId="0" applyFill="1" applyBorder="1" applyAlignment="1" applyProtection="1">
      <alignment vertical="center"/>
      <protection locked="0"/>
    </xf>
    <xf numFmtId="4" fontId="0" fillId="14" borderId="10" xfId="0" applyNumberForma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" fillId="14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1333500</xdr:colOff>
      <xdr:row>23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1333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3">
      <selection activeCell="G28" sqref="G28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8"/>
      <c r="B1" s="1" t="s">
        <v>0</v>
      </c>
      <c r="C1" s="1"/>
      <c r="D1" s="1"/>
      <c r="E1" s="1"/>
    </row>
    <row r="2" spans="1:5" ht="12.75" customHeight="1">
      <c r="A2" s="48"/>
      <c r="B2" s="49" t="s">
        <v>1</v>
      </c>
      <c r="C2" s="1"/>
      <c r="D2" s="1"/>
      <c r="E2" s="1"/>
    </row>
    <row r="3" spans="1:5" ht="19.5" customHeight="1">
      <c r="A3" s="48"/>
      <c r="B3" s="48"/>
      <c r="C3" s="1"/>
      <c r="D3" s="1"/>
      <c r="E3" s="1"/>
    </row>
    <row r="4" spans="1:5" ht="19.5" customHeight="1">
      <c r="A4" s="1"/>
      <c r="B4" s="47" t="s">
        <v>2</v>
      </c>
      <c r="C4" s="48"/>
      <c r="D4" s="48"/>
      <c r="E4" s="1"/>
    </row>
    <row r="5" spans="1:5" ht="12.75" customHeight="1">
      <c r="A5" s="1"/>
      <c r="B5" s="48" t="s">
        <v>3</v>
      </c>
      <c r="C5" s="48"/>
      <c r="D5" s="48"/>
      <c r="E5" s="1"/>
    </row>
    <row r="6" spans="1:5" ht="12.75" customHeight="1">
      <c r="A6" s="1"/>
      <c r="B6" s="3" t="s">
        <v>4</v>
      </c>
      <c r="C6" s="6">
        <f>SUM(C10:C17)</f>
        <v>0</v>
      </c>
      <c r="D6" s="1"/>
      <c r="E6" s="1"/>
    </row>
    <row r="7" spans="1:5" ht="12.75" customHeight="1">
      <c r="A7" s="1"/>
      <c r="B7" s="3" t="s">
        <v>5</v>
      </c>
      <c r="C7" s="6">
        <f>SUM(E10:E17)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>
        <f>'SO 201_SO 201'!I3</f>
        <v>0</v>
      </c>
      <c r="D10" s="16">
        <f>'SO 201_SO 201'!O2</f>
        <v>0</v>
      </c>
      <c r="E10" s="16">
        <f aca="true" t="shared" si="0" ref="E10:E17">C10+D10</f>
        <v>0</v>
      </c>
    </row>
    <row r="11" spans="1:5" ht="12.75" customHeight="1">
      <c r="A11" s="15" t="s">
        <v>252</v>
      </c>
      <c r="B11" s="15" t="s">
        <v>253</v>
      </c>
      <c r="C11" s="16">
        <f>'SO 202_SO 202'!I3</f>
        <v>0</v>
      </c>
      <c r="D11" s="16">
        <f>'SO 202_SO 202'!O2</f>
        <v>0</v>
      </c>
      <c r="E11" s="16">
        <f t="shared" si="0"/>
        <v>0</v>
      </c>
    </row>
    <row r="12" spans="1:5" ht="12.75" customHeight="1">
      <c r="A12" s="15" t="s">
        <v>329</v>
      </c>
      <c r="B12" s="15" t="s">
        <v>330</v>
      </c>
      <c r="C12" s="16">
        <f>'SO 203_SO 203'!I3</f>
        <v>0</v>
      </c>
      <c r="D12" s="16">
        <f>'SO 203_SO 203'!O2</f>
        <v>0</v>
      </c>
      <c r="E12" s="16">
        <f t="shared" si="0"/>
        <v>0</v>
      </c>
    </row>
    <row r="13" spans="1:5" ht="12.75" customHeight="1">
      <c r="A13" s="15" t="s">
        <v>433</v>
      </c>
      <c r="B13" s="15" t="s">
        <v>434</v>
      </c>
      <c r="C13" s="16">
        <f>'SO 204_SO 204'!I3</f>
        <v>0</v>
      </c>
      <c r="D13" s="16">
        <f>'SO 204_SO 204'!O2</f>
        <v>0</v>
      </c>
      <c r="E13" s="16">
        <f t="shared" si="0"/>
        <v>0</v>
      </c>
    </row>
    <row r="14" spans="1:5" ht="12.75" customHeight="1">
      <c r="A14" s="15" t="s">
        <v>462</v>
      </c>
      <c r="B14" s="15" t="s">
        <v>463</v>
      </c>
      <c r="C14" s="16">
        <f>'SO 205_SO 205'!I3</f>
        <v>0</v>
      </c>
      <c r="D14" s="16">
        <f>'SO 205_SO 205'!O2</f>
        <v>0</v>
      </c>
      <c r="E14" s="16">
        <f t="shared" si="0"/>
        <v>0</v>
      </c>
    </row>
    <row r="15" spans="1:5" ht="12.75" customHeight="1">
      <c r="A15" s="15" t="s">
        <v>546</v>
      </c>
      <c r="B15" s="15" t="s">
        <v>547</v>
      </c>
      <c r="C15" s="16">
        <f>'SO 206_SO 206'!I3</f>
        <v>0</v>
      </c>
      <c r="D15" s="16">
        <f>'SO 206_SO 206'!O2</f>
        <v>0</v>
      </c>
      <c r="E15" s="16">
        <f t="shared" si="0"/>
        <v>0</v>
      </c>
    </row>
    <row r="16" spans="1:5" ht="12.75" customHeight="1">
      <c r="A16" s="15" t="s">
        <v>688</v>
      </c>
      <c r="B16" s="15" t="s">
        <v>689</v>
      </c>
      <c r="C16" s="16">
        <f>'SO 207_SO 207'!I3</f>
        <v>0</v>
      </c>
      <c r="D16" s="16">
        <f>'SO 207_SO 207'!O2</f>
        <v>0</v>
      </c>
      <c r="E16" s="16">
        <f t="shared" si="0"/>
        <v>0</v>
      </c>
    </row>
    <row r="17" spans="1:5" ht="12.75" customHeight="1">
      <c r="A17" s="15" t="s">
        <v>714</v>
      </c>
      <c r="B17" s="15" t="s">
        <v>715</v>
      </c>
      <c r="C17" s="16">
        <f>'SO 208_SO 208'!I3</f>
        <v>0</v>
      </c>
      <c r="D17" s="16">
        <f>'SO 208_SO 208'!O2</f>
        <v>0</v>
      </c>
      <c r="E17" s="16">
        <f t="shared" si="0"/>
        <v>0</v>
      </c>
    </row>
    <row r="21" spans="1:5" ht="12.75" customHeight="1">
      <c r="A21" s="48"/>
      <c r="B21" s="29" t="s">
        <v>0</v>
      </c>
      <c r="C21" s="29"/>
      <c r="D21" s="29"/>
      <c r="E21" s="29"/>
    </row>
    <row r="22" spans="1:5" ht="12.75" customHeight="1">
      <c r="A22" s="48"/>
      <c r="B22" s="49" t="s">
        <v>1</v>
      </c>
      <c r="C22" s="29"/>
      <c r="D22" s="29"/>
      <c r="E22" s="29"/>
    </row>
    <row r="23" spans="1:5" ht="12.75" customHeight="1">
      <c r="A23" s="48"/>
      <c r="B23" s="48"/>
      <c r="C23" s="29"/>
      <c r="D23" s="29"/>
      <c r="E23" s="29"/>
    </row>
    <row r="24" spans="1:5" ht="12.75" customHeight="1">
      <c r="A24" s="29"/>
      <c r="B24" s="47" t="s">
        <v>2</v>
      </c>
      <c r="C24" s="48"/>
      <c r="D24" s="48"/>
      <c r="E24" s="29"/>
    </row>
    <row r="25" spans="1:5" ht="12.75" customHeight="1">
      <c r="A25" s="29"/>
      <c r="B25" s="48" t="s">
        <v>3</v>
      </c>
      <c r="C25" s="48"/>
      <c r="D25" s="48"/>
      <c r="E25" s="29"/>
    </row>
    <row r="26" spans="1:5" ht="12.75" customHeight="1">
      <c r="A26" s="29"/>
      <c r="B26" s="3" t="s">
        <v>4</v>
      </c>
      <c r="C26" s="6">
        <f>SUM(C30:C37)</f>
        <v>0</v>
      </c>
      <c r="D26" s="29"/>
      <c r="E26" s="29"/>
    </row>
    <row r="27" spans="1:5" ht="12.75" customHeight="1">
      <c r="A27" s="29"/>
      <c r="B27" s="3" t="s">
        <v>5</v>
      </c>
      <c r="C27" s="6">
        <f>SUM(E30:E37)</f>
        <v>0</v>
      </c>
      <c r="D27" s="29"/>
      <c r="E27" s="29"/>
    </row>
    <row r="28" spans="1:5" ht="12.75" customHeight="1">
      <c r="A28" s="31"/>
      <c r="B28" s="31"/>
      <c r="C28" s="31"/>
      <c r="D28" s="31"/>
      <c r="E28" s="31"/>
    </row>
    <row r="29" spans="1:5" ht="12.75" customHeight="1">
      <c r="A29" s="4" t="s">
        <v>6</v>
      </c>
      <c r="B29" s="4" t="s">
        <v>730</v>
      </c>
      <c r="C29" s="4" t="s">
        <v>8</v>
      </c>
      <c r="D29" s="4" t="s">
        <v>9</v>
      </c>
      <c r="E29" s="4" t="s">
        <v>10</v>
      </c>
    </row>
    <row r="30" spans="1:5" ht="12.75" customHeight="1">
      <c r="A30" s="15" t="s">
        <v>19</v>
      </c>
      <c r="B30" s="15">
        <v>10</v>
      </c>
      <c r="C30" s="16">
        <f aca="true" t="shared" si="1" ref="C30:C35">C10*B30</f>
        <v>0</v>
      </c>
      <c r="D30" s="16">
        <f>B30*D10</f>
        <v>0</v>
      </c>
      <c r="E30" s="16">
        <f aca="true" t="shared" si="2" ref="E30:E37">C30+D30</f>
        <v>0</v>
      </c>
    </row>
    <row r="31" spans="1:5" ht="12.75" customHeight="1">
      <c r="A31" s="15" t="s">
        <v>252</v>
      </c>
      <c r="B31" s="15">
        <v>5</v>
      </c>
      <c r="C31" s="16">
        <f t="shared" si="1"/>
        <v>0</v>
      </c>
      <c r="D31" s="16">
        <f aca="true" t="shared" si="3" ref="D31:D37">B31*D11</f>
        <v>0</v>
      </c>
      <c r="E31" s="16">
        <f t="shared" si="2"/>
        <v>0</v>
      </c>
    </row>
    <row r="32" spans="1:5" ht="12.75" customHeight="1">
      <c r="A32" s="15" t="s">
        <v>329</v>
      </c>
      <c r="B32" s="15">
        <v>10</v>
      </c>
      <c r="C32" s="16">
        <f t="shared" si="1"/>
        <v>0</v>
      </c>
      <c r="D32" s="16">
        <f t="shared" si="3"/>
        <v>0</v>
      </c>
      <c r="E32" s="16">
        <f t="shared" si="2"/>
        <v>0</v>
      </c>
    </row>
    <row r="33" spans="1:5" ht="12.75" customHeight="1">
      <c r="A33" s="15" t="s">
        <v>433</v>
      </c>
      <c r="B33" s="15">
        <v>25</v>
      </c>
      <c r="C33" s="16">
        <f t="shared" si="1"/>
        <v>0</v>
      </c>
      <c r="D33" s="16">
        <f t="shared" si="3"/>
        <v>0</v>
      </c>
      <c r="E33" s="16">
        <f t="shared" si="2"/>
        <v>0</v>
      </c>
    </row>
    <row r="34" spans="1:5" ht="12.75" customHeight="1">
      <c r="A34" s="15" t="s">
        <v>462</v>
      </c>
      <c r="B34" s="15">
        <v>30</v>
      </c>
      <c r="C34" s="16">
        <f t="shared" si="1"/>
        <v>0</v>
      </c>
      <c r="D34" s="16">
        <f t="shared" si="3"/>
        <v>0</v>
      </c>
      <c r="E34" s="16">
        <f t="shared" si="2"/>
        <v>0</v>
      </c>
    </row>
    <row r="35" spans="1:5" ht="12.75" customHeight="1">
      <c r="A35" s="15" t="s">
        <v>546</v>
      </c>
      <c r="B35" s="15">
        <v>15</v>
      </c>
      <c r="C35" s="16">
        <f t="shared" si="1"/>
        <v>0</v>
      </c>
      <c r="D35" s="16">
        <f t="shared" si="3"/>
        <v>0</v>
      </c>
      <c r="E35" s="16">
        <f t="shared" si="2"/>
        <v>0</v>
      </c>
    </row>
    <row r="36" spans="1:5" ht="12.75" customHeight="1">
      <c r="A36" s="33" t="s">
        <v>731</v>
      </c>
      <c r="B36" s="33">
        <v>560</v>
      </c>
      <c r="C36" s="16">
        <f>C16*B36*2</f>
        <v>0</v>
      </c>
      <c r="D36" s="16">
        <f t="shared" si="3"/>
        <v>0</v>
      </c>
      <c r="E36" s="16">
        <f t="shared" si="2"/>
        <v>0</v>
      </c>
    </row>
    <row r="37" spans="1:5" ht="12.75" customHeight="1">
      <c r="A37" s="33" t="s">
        <v>732</v>
      </c>
      <c r="B37" s="15">
        <v>140</v>
      </c>
      <c r="C37" s="16">
        <f>C17*B37*2</f>
        <v>0</v>
      </c>
      <c r="D37" s="16">
        <f t="shared" si="3"/>
        <v>0</v>
      </c>
      <c r="E37" s="16">
        <f t="shared" si="2"/>
        <v>0</v>
      </c>
    </row>
  </sheetData>
  <sheetProtection password="BCFA" sheet="1"/>
  <mergeCells count="8">
    <mergeCell ref="B24:D24"/>
    <mergeCell ref="B25:D25"/>
    <mergeCell ref="A1:A3"/>
    <mergeCell ref="B2:B3"/>
    <mergeCell ref="B4:D4"/>
    <mergeCell ref="B5:D5"/>
    <mergeCell ref="A21:A23"/>
    <mergeCell ref="B22:B23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C2" sqref="C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4" width="0" style="0" hidden="1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0+O9+O13+O23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714</v>
      </c>
      <c r="I3" s="28">
        <f>0+I9+I13+I23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714</v>
      </c>
      <c r="D4" s="48"/>
      <c r="E4" s="11" t="s">
        <v>715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714</v>
      </c>
      <c r="D5" s="54"/>
      <c r="E5" s="14" t="s">
        <v>715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>
        <v>6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014102A</v>
      </c>
      <c r="L10" s="44">
        <f>IF(B10&lt;&gt;0,(VLOOKUP(K10,CELK!$K$10:$M$597,2,FALSE)),"")</f>
        <v>10</v>
      </c>
      <c r="M10">
        <f>IF(B10&lt;&gt;0,(VLOOKUP(K10,CELK!$K$10:$M$597,3,FALSE)),"")</f>
        <v>0</v>
      </c>
      <c r="N10" t="str">
        <f>IF(B10&lt;&gt;0,"=CELK!H"&amp;L10,"")</f>
        <v>=CELK!H10</v>
      </c>
      <c r="O10">
        <f>(I10*21)/100</f>
        <v>0</v>
      </c>
      <c r="P10" t="s">
        <v>26</v>
      </c>
    </row>
    <row r="11" spans="1:14" ht="24.75">
      <c r="A11" s="23" t="s">
        <v>52</v>
      </c>
      <c r="B11" s="17"/>
      <c r="C11" s="17"/>
      <c r="D11" s="17"/>
      <c r="E11" s="24" t="s">
        <v>53</v>
      </c>
      <c r="F11" s="17"/>
      <c r="G11" s="17"/>
      <c r="H11" s="22">
        <f aca="true" t="shared" si="0" ref="H11:H41">M11</f>
      </c>
      <c r="I11" s="17"/>
      <c r="K11">
        <f aca="true" t="shared" si="1" ref="K11:K41">IF(B11&lt;&gt;0,C11&amp;D11,"")</f>
      </c>
      <c r="L11" s="44">
        <f>IF(B11&lt;&gt;0,(VLOOKUP(K11,CELK!$K$10:$M$597,2,FALSE)),"")</f>
      </c>
      <c r="M11">
        <f>IF(B11&lt;&gt;0,(VLOOKUP(K11,CELK!$K$10:$M$597,3,FALSE)),"")</f>
      </c>
      <c r="N11">
        <f aca="true" t="shared" si="2" ref="N11:N41">IF(B11&lt;&gt;0,"=CELK!H"&amp;L11,"")</f>
      </c>
    </row>
    <row r="12" spans="1:14" ht="39">
      <c r="A12" s="25" t="s">
        <v>54</v>
      </c>
      <c r="B12" s="17"/>
      <c r="C12" s="17"/>
      <c r="D12" s="17"/>
      <c r="E12" s="26" t="s">
        <v>716</v>
      </c>
      <c r="F12" s="17"/>
      <c r="G12" s="17"/>
      <c r="H12" s="22">
        <f t="shared" si="0"/>
      </c>
      <c r="I12" s="17"/>
      <c r="K12">
        <f t="shared" si="1"/>
      </c>
      <c r="L12" s="44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8" ht="12.75" customHeight="1">
      <c r="A13" s="5" t="s">
        <v>45</v>
      </c>
      <c r="B13" s="35"/>
      <c r="C13" s="36" t="s">
        <v>31</v>
      </c>
      <c r="D13" s="35"/>
      <c r="E13" s="37" t="s">
        <v>96</v>
      </c>
      <c r="F13" s="35"/>
      <c r="G13" s="35"/>
      <c r="H13" s="22">
        <f t="shared" si="0"/>
      </c>
      <c r="I13" s="38">
        <f>0+Q13</f>
        <v>0</v>
      </c>
      <c r="K13">
        <f t="shared" si="1"/>
      </c>
      <c r="L13" s="44">
        <f>IF(B13&lt;&gt;0,(VLOOKUP(K13,CELK!$K$10:$M$597,2,FALSE)),"")</f>
      </c>
      <c r="M13">
        <f>IF(B13&lt;&gt;0,(VLOOKUP(K13,CELK!$K$10:$M$597,3,FALSE)),"")</f>
      </c>
      <c r="N13">
        <f t="shared" si="2"/>
      </c>
      <c r="O13">
        <f>0+R13</f>
        <v>0</v>
      </c>
      <c r="Q13">
        <f>0+I14+I17+I20</f>
        <v>0</v>
      </c>
      <c r="R13">
        <f>0+O14+O17+O20</f>
        <v>0</v>
      </c>
    </row>
    <row r="14" spans="1:16" ht="12">
      <c r="A14" s="42" t="s">
        <v>47</v>
      </c>
      <c r="B14" s="19" t="s">
        <v>26</v>
      </c>
      <c r="C14" s="19" t="s">
        <v>692</v>
      </c>
      <c r="D14" s="17" t="s">
        <v>55</v>
      </c>
      <c r="E14" s="20" t="s">
        <v>693</v>
      </c>
      <c r="F14" s="21" t="s">
        <v>110</v>
      </c>
      <c r="G14" s="22">
        <v>1.2</v>
      </c>
      <c r="H14" s="22">
        <f t="shared" si="0"/>
        <v>0</v>
      </c>
      <c r="I14" s="22">
        <f>ROUND(ROUND(H14,2)*ROUND(G14,2),2)</f>
        <v>0</v>
      </c>
      <c r="K14" t="str">
        <f t="shared" si="1"/>
        <v>12930</v>
      </c>
      <c r="L14" s="44">
        <f>IF(B14&lt;&gt;0,(VLOOKUP(K14,CELK!$K$10:$M$597,2,FALSE)),"")</f>
        <v>146</v>
      </c>
      <c r="M14">
        <f>IF(B14&lt;&gt;0,(VLOOKUP(K14,CELK!$K$10:$M$597,3,FALSE)),"")</f>
        <v>0</v>
      </c>
      <c r="N14" t="str">
        <f t="shared" si="2"/>
        <v>=CELK!H146</v>
      </c>
      <c r="O14">
        <f>(I14*21)/100</f>
        <v>0</v>
      </c>
      <c r="P14" t="s">
        <v>26</v>
      </c>
    </row>
    <row r="15" spans="1:14" ht="24.75">
      <c r="A15" s="23" t="s">
        <v>52</v>
      </c>
      <c r="B15" s="17"/>
      <c r="C15" s="17"/>
      <c r="D15" s="17"/>
      <c r="E15" s="24" t="s">
        <v>694</v>
      </c>
      <c r="F15" s="17"/>
      <c r="G15" s="17"/>
      <c r="H15" s="22">
        <f t="shared" si="0"/>
      </c>
      <c r="I15" s="17"/>
      <c r="K15">
        <f t="shared" si="1"/>
      </c>
      <c r="L15" s="44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4" ht="12.75">
      <c r="A16" s="27" t="s">
        <v>54</v>
      </c>
      <c r="B16" s="17"/>
      <c r="C16" s="17"/>
      <c r="D16" s="17"/>
      <c r="E16" s="26" t="s">
        <v>717</v>
      </c>
      <c r="F16" s="17"/>
      <c r="G16" s="17"/>
      <c r="H16" s="22">
        <f t="shared" si="0"/>
      </c>
      <c r="I16" s="17"/>
      <c r="K16">
        <f t="shared" si="1"/>
      </c>
      <c r="L16" s="44">
        <f>IF(B16&lt;&gt;0,(VLOOKUP(K16,CELK!$K$10:$M$597,2,FALSE)),"")</f>
      </c>
      <c r="M16">
        <f>IF(B16&lt;&gt;0,(VLOOKUP(K16,CELK!$K$10:$M$597,3,FALSE)),"")</f>
      </c>
      <c r="N16">
        <f t="shared" si="2"/>
      </c>
    </row>
    <row r="17" spans="1:16" ht="12">
      <c r="A17" s="42" t="s">
        <v>47</v>
      </c>
      <c r="B17" s="19" t="s">
        <v>27</v>
      </c>
      <c r="C17" s="19" t="s">
        <v>696</v>
      </c>
      <c r="D17" s="17" t="s">
        <v>55</v>
      </c>
      <c r="E17" s="20" t="s">
        <v>697</v>
      </c>
      <c r="F17" s="21" t="s">
        <v>104</v>
      </c>
      <c r="G17" s="22">
        <v>12</v>
      </c>
      <c r="H17" s="22">
        <f t="shared" si="0"/>
        <v>0</v>
      </c>
      <c r="I17" s="22">
        <f>ROUND(ROUND(H17,2)*ROUND(G17,2),2)</f>
        <v>0</v>
      </c>
      <c r="K17" t="str">
        <f t="shared" si="1"/>
        <v>12931</v>
      </c>
      <c r="L17" s="44">
        <f>IF(B17&lt;&gt;0,(VLOOKUP(K17,CELK!$K$10:$M$597,2,FALSE)),"")</f>
        <v>149</v>
      </c>
      <c r="M17">
        <f>IF(B17&lt;&gt;0,(VLOOKUP(K17,CELK!$K$10:$M$597,3,FALSE)),"")</f>
        <v>0</v>
      </c>
      <c r="N17" t="str">
        <f t="shared" si="2"/>
        <v>=CELK!H149</v>
      </c>
      <c r="O17">
        <f>(I17*21)/100</f>
        <v>0</v>
      </c>
      <c r="P17" t="s">
        <v>26</v>
      </c>
    </row>
    <row r="18" spans="1:14" ht="24.75">
      <c r="A18" s="23" t="s">
        <v>52</v>
      </c>
      <c r="B18" s="17"/>
      <c r="C18" s="17"/>
      <c r="D18" s="17"/>
      <c r="E18" s="24" t="s">
        <v>698</v>
      </c>
      <c r="F18" s="17"/>
      <c r="G18" s="17"/>
      <c r="H18" s="22">
        <f t="shared" si="0"/>
      </c>
      <c r="I18" s="17"/>
      <c r="K18">
        <f t="shared" si="1"/>
      </c>
      <c r="L18" s="44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4" ht="12.75">
      <c r="A19" s="27" t="s">
        <v>54</v>
      </c>
      <c r="B19" s="17"/>
      <c r="C19" s="17"/>
      <c r="D19" s="17"/>
      <c r="E19" s="26" t="s">
        <v>340</v>
      </c>
      <c r="F19" s="17"/>
      <c r="G19" s="17"/>
      <c r="H19" s="22">
        <f t="shared" si="0"/>
      </c>
      <c r="I19" s="17"/>
      <c r="K19">
        <f t="shared" si="1"/>
      </c>
      <c r="L19" s="44">
        <f>IF(B19&lt;&gt;0,(VLOOKUP(K19,CELK!$K$10:$M$597,2,FALSE)),"")</f>
      </c>
      <c r="M19">
        <f>IF(B19&lt;&gt;0,(VLOOKUP(K19,CELK!$K$10:$M$597,3,FALSE)),"")</f>
      </c>
      <c r="N19">
        <f t="shared" si="2"/>
      </c>
    </row>
    <row r="20" spans="1:16" ht="12">
      <c r="A20" s="42" t="s">
        <v>47</v>
      </c>
      <c r="B20" s="19" t="s">
        <v>35</v>
      </c>
      <c r="C20" s="19" t="s">
        <v>699</v>
      </c>
      <c r="D20" s="17" t="s">
        <v>55</v>
      </c>
      <c r="E20" s="20" t="s">
        <v>700</v>
      </c>
      <c r="F20" s="21" t="s">
        <v>104</v>
      </c>
      <c r="G20" s="22">
        <v>50</v>
      </c>
      <c r="H20" s="22">
        <f t="shared" si="0"/>
        <v>0</v>
      </c>
      <c r="I20" s="22">
        <f>ROUND(ROUND(H20,2)*ROUND(G20,2),2)</f>
        <v>0</v>
      </c>
      <c r="K20" t="str">
        <f t="shared" si="1"/>
        <v>12993</v>
      </c>
      <c r="L20" s="44">
        <f>IF(B20&lt;&gt;0,(VLOOKUP(K20,CELK!$K$10:$M$597,2,FALSE)),"")</f>
        <v>155</v>
      </c>
      <c r="M20">
        <f>IF(B20&lt;&gt;0,(VLOOKUP(K20,CELK!$K$10:$M$597,3,FALSE)),"")</f>
        <v>0</v>
      </c>
      <c r="N20" t="str">
        <f t="shared" si="2"/>
        <v>=CELK!H155</v>
      </c>
      <c r="O20">
        <f>(I20*21)/100</f>
        <v>0</v>
      </c>
      <c r="P20" t="s">
        <v>26</v>
      </c>
    </row>
    <row r="21" spans="1:14" ht="24.75">
      <c r="A21" s="23" t="s">
        <v>52</v>
      </c>
      <c r="B21" s="17"/>
      <c r="C21" s="17"/>
      <c r="D21" s="17"/>
      <c r="E21" s="24" t="s">
        <v>701</v>
      </c>
      <c r="F21" s="17"/>
      <c r="G21" s="17"/>
      <c r="H21" s="22">
        <f t="shared" si="0"/>
      </c>
      <c r="I21" s="17"/>
      <c r="K21">
        <f t="shared" si="1"/>
      </c>
      <c r="L21" s="44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4" ht="12.75">
      <c r="A22" s="25" t="s">
        <v>54</v>
      </c>
      <c r="B22" s="17"/>
      <c r="C22" s="17"/>
      <c r="D22" s="17"/>
      <c r="E22" s="26" t="s">
        <v>349</v>
      </c>
      <c r="F22" s="17"/>
      <c r="G22" s="17"/>
      <c r="H22" s="22">
        <f t="shared" si="0"/>
      </c>
      <c r="I22" s="17"/>
      <c r="K22">
        <f t="shared" si="1"/>
      </c>
      <c r="L22" s="44">
        <f>IF(B22&lt;&gt;0,(VLOOKUP(K22,CELK!$K$10:$M$597,2,FALSE)),"")</f>
      </c>
      <c r="M22">
        <f>IF(B22&lt;&gt;0,(VLOOKUP(K22,CELK!$K$10:$M$597,3,FALSE)),"")</f>
      </c>
      <c r="N22">
        <f t="shared" si="2"/>
      </c>
    </row>
    <row r="23" spans="1:18" ht="12.75" customHeight="1">
      <c r="A23" s="5" t="s">
        <v>45</v>
      </c>
      <c r="B23" s="35"/>
      <c r="C23" s="36" t="s">
        <v>42</v>
      </c>
      <c r="D23" s="35"/>
      <c r="E23" s="37" t="s">
        <v>193</v>
      </c>
      <c r="F23" s="35"/>
      <c r="G23" s="35"/>
      <c r="H23" s="22">
        <f t="shared" si="0"/>
      </c>
      <c r="I23" s="38">
        <f>0+Q23</f>
        <v>0</v>
      </c>
      <c r="K23">
        <f t="shared" si="1"/>
      </c>
      <c r="L23" s="44">
        <f>IF(B23&lt;&gt;0,(VLOOKUP(K23,CELK!$K$10:$M$597,2,FALSE)),"")</f>
      </c>
      <c r="M23">
        <f>IF(B23&lt;&gt;0,(VLOOKUP(K23,CELK!$K$10:$M$597,3,FALSE)),"")</f>
      </c>
      <c r="N23">
        <f t="shared" si="2"/>
      </c>
      <c r="O23">
        <f>0+R23</f>
        <v>0</v>
      </c>
      <c r="Q23">
        <f>0+I24+I27+I30+I33+I36+I39</f>
        <v>0</v>
      </c>
      <c r="R23">
        <f>0+O24+O27+O30+O33+O36+O39</f>
        <v>0</v>
      </c>
    </row>
    <row r="24" spans="1:16" ht="12">
      <c r="A24" s="42" t="s">
        <v>47</v>
      </c>
      <c r="B24" s="19" t="s">
        <v>37</v>
      </c>
      <c r="C24" s="19" t="s">
        <v>702</v>
      </c>
      <c r="D24" s="17" t="s">
        <v>55</v>
      </c>
      <c r="E24" s="20" t="s">
        <v>703</v>
      </c>
      <c r="F24" s="21" t="s">
        <v>69</v>
      </c>
      <c r="G24" s="22">
        <v>525</v>
      </c>
      <c r="H24" s="22">
        <f t="shared" si="0"/>
        <v>0</v>
      </c>
      <c r="I24" s="22">
        <f>ROUND(ROUND(H24,2)*ROUND(G24,2),2)</f>
        <v>0</v>
      </c>
      <c r="K24" t="str">
        <f t="shared" si="1"/>
        <v>93811</v>
      </c>
      <c r="L24" s="44">
        <f>IF(B24&lt;&gt;0,(VLOOKUP(K24,CELK!$K$10:$M$597,2,FALSE)),"")</f>
        <v>535</v>
      </c>
      <c r="M24">
        <f>IF(B24&lt;&gt;0,(VLOOKUP(K24,CELK!$K$10:$M$597,3,FALSE)),"")</f>
        <v>0</v>
      </c>
      <c r="N24" t="str">
        <f t="shared" si="2"/>
        <v>=CELK!H535</v>
      </c>
      <c r="O24">
        <f>(I24*21)/100</f>
        <v>0</v>
      </c>
      <c r="P24" t="s">
        <v>26</v>
      </c>
    </row>
    <row r="25" spans="1:14" ht="12">
      <c r="A25" s="23" t="s">
        <v>52</v>
      </c>
      <c r="B25" s="17"/>
      <c r="C25" s="17"/>
      <c r="D25" s="17"/>
      <c r="E25" s="24" t="s">
        <v>704</v>
      </c>
      <c r="F25" s="17"/>
      <c r="G25" s="17"/>
      <c r="H25" s="22">
        <f t="shared" si="0"/>
      </c>
      <c r="I25" s="17"/>
      <c r="K25">
        <f t="shared" si="1"/>
      </c>
      <c r="L25" s="44">
        <f>IF(B25&lt;&gt;0,(VLOOKUP(K25,CELK!$K$10:$M$597,2,FALSE)),"")</f>
      </c>
      <c r="M25">
        <f>IF(B25&lt;&gt;0,(VLOOKUP(K25,CELK!$K$10:$M$597,3,FALSE)),"")</f>
      </c>
      <c r="N25">
        <f t="shared" si="2"/>
      </c>
    </row>
    <row r="26" spans="1:14" ht="12.75">
      <c r="A26" s="27" t="s">
        <v>54</v>
      </c>
      <c r="B26" s="17"/>
      <c r="C26" s="17"/>
      <c r="D26" s="17"/>
      <c r="E26" s="26" t="s">
        <v>718</v>
      </c>
      <c r="F26" s="17"/>
      <c r="G26" s="17"/>
      <c r="H26" s="22">
        <f t="shared" si="0"/>
      </c>
      <c r="I26" s="17"/>
      <c r="K26">
        <f t="shared" si="1"/>
      </c>
      <c r="L26" s="44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6" ht="12">
      <c r="A27" s="42" t="s">
        <v>47</v>
      </c>
      <c r="B27" s="19" t="s">
        <v>39</v>
      </c>
      <c r="C27" s="19" t="s">
        <v>719</v>
      </c>
      <c r="D27" s="17" t="s">
        <v>55</v>
      </c>
      <c r="E27" s="20" t="s">
        <v>720</v>
      </c>
      <c r="F27" s="21" t="s">
        <v>62</v>
      </c>
      <c r="G27" s="22">
        <v>1</v>
      </c>
      <c r="H27" s="22">
        <f t="shared" si="0"/>
        <v>0</v>
      </c>
      <c r="I27" s="22">
        <f>ROUND(ROUND(H27,2)*ROUND(G27,2),2)</f>
        <v>0</v>
      </c>
      <c r="K27" t="str">
        <f t="shared" si="1"/>
        <v>93850R</v>
      </c>
      <c r="L27" s="44">
        <f>IF(B27&lt;&gt;0,(VLOOKUP(K27,CELK!$K$10:$M$597,2,FALSE)),"")</f>
        <v>541</v>
      </c>
      <c r="M27">
        <f>IF(B27&lt;&gt;0,(VLOOKUP(K27,CELK!$K$10:$M$597,3,FALSE)),"")</f>
        <v>0</v>
      </c>
      <c r="N27" t="str">
        <f t="shared" si="2"/>
        <v>=CELK!H541</v>
      </c>
      <c r="O27">
        <f>(I27*21)/100</f>
        <v>0</v>
      </c>
      <c r="P27" t="s">
        <v>26</v>
      </c>
    </row>
    <row r="28" spans="1:14" ht="37.5">
      <c r="A28" s="23" t="s">
        <v>52</v>
      </c>
      <c r="B28" s="17"/>
      <c r="C28" s="17"/>
      <c r="D28" s="17"/>
      <c r="E28" s="24" t="s">
        <v>721</v>
      </c>
      <c r="F28" s="17"/>
      <c r="G28" s="17"/>
      <c r="H28" s="22">
        <f t="shared" si="0"/>
      </c>
      <c r="I28" s="17"/>
      <c r="K28">
        <f t="shared" si="1"/>
      </c>
      <c r="L28" s="44">
        <f>IF(B28&lt;&gt;0,(VLOOKUP(K28,CELK!$K$10:$M$597,2,FALSE)),"")</f>
      </c>
      <c r="M28">
        <f>IF(B28&lt;&gt;0,(VLOOKUP(K28,CELK!$K$10:$M$597,3,FALSE)),"")</f>
      </c>
      <c r="N28">
        <f t="shared" si="2"/>
      </c>
    </row>
    <row r="29" spans="1:14" ht="12.75">
      <c r="A29" s="27" t="s">
        <v>54</v>
      </c>
      <c r="B29" s="17"/>
      <c r="C29" s="17"/>
      <c r="D29" s="17"/>
      <c r="E29" s="26" t="s">
        <v>722</v>
      </c>
      <c r="F29" s="17"/>
      <c r="G29" s="17"/>
      <c r="H29" s="22">
        <f t="shared" si="0"/>
      </c>
      <c r="I29" s="17"/>
      <c r="K29">
        <f t="shared" si="1"/>
      </c>
      <c r="L29" s="44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6" ht="12">
      <c r="A30" s="42" t="s">
        <v>47</v>
      </c>
      <c r="B30" s="19" t="s">
        <v>71</v>
      </c>
      <c r="C30" s="19" t="s">
        <v>706</v>
      </c>
      <c r="D30" s="17" t="s">
        <v>55</v>
      </c>
      <c r="E30" s="20" t="s">
        <v>707</v>
      </c>
      <c r="F30" s="21" t="s">
        <v>69</v>
      </c>
      <c r="G30" s="22">
        <v>120</v>
      </c>
      <c r="H30" s="22">
        <f t="shared" si="0"/>
        <v>0</v>
      </c>
      <c r="I30" s="22">
        <f>ROUND(ROUND(H30,2)*ROUND(G30,2),2)</f>
        <v>0</v>
      </c>
      <c r="K30" t="str">
        <f t="shared" si="1"/>
        <v>938541</v>
      </c>
      <c r="L30" s="44">
        <f>IF(B30&lt;&gt;0,(VLOOKUP(K30,CELK!$K$10:$M$597,2,FALSE)),"")</f>
        <v>547</v>
      </c>
      <c r="M30">
        <f>IF(B30&lt;&gt;0,(VLOOKUP(K30,CELK!$K$10:$M$597,3,FALSE)),"")</f>
        <v>0</v>
      </c>
      <c r="N30" t="str">
        <f t="shared" si="2"/>
        <v>=CELK!H547</v>
      </c>
      <c r="O30">
        <f>(I30*21)/100</f>
        <v>0</v>
      </c>
      <c r="P30" t="s">
        <v>26</v>
      </c>
    </row>
    <row r="31" spans="1:14" ht="12">
      <c r="A31" s="23" t="s">
        <v>52</v>
      </c>
      <c r="B31" s="17"/>
      <c r="C31" s="17"/>
      <c r="D31" s="17"/>
      <c r="E31" s="24" t="s">
        <v>55</v>
      </c>
      <c r="F31" s="17"/>
      <c r="G31" s="17"/>
      <c r="H31" s="22">
        <f t="shared" si="0"/>
      </c>
      <c r="I31" s="17"/>
      <c r="K31">
        <f t="shared" si="1"/>
      </c>
      <c r="L31" s="44">
        <f>IF(B31&lt;&gt;0,(VLOOKUP(K31,CELK!$K$10:$M$597,2,FALSE)),"")</f>
      </c>
      <c r="M31">
        <f>IF(B31&lt;&gt;0,(VLOOKUP(K31,CELK!$K$10:$M$597,3,FALSE)),"")</f>
      </c>
      <c r="N31">
        <f t="shared" si="2"/>
      </c>
    </row>
    <row r="32" spans="1:14" ht="12.75">
      <c r="A32" s="27" t="s">
        <v>54</v>
      </c>
      <c r="B32" s="17"/>
      <c r="C32" s="17"/>
      <c r="D32" s="17"/>
      <c r="E32" s="26" t="s">
        <v>723</v>
      </c>
      <c r="F32" s="17"/>
      <c r="G32" s="17"/>
      <c r="H32" s="22">
        <f t="shared" si="0"/>
      </c>
      <c r="I32" s="17"/>
      <c r="K32">
        <f t="shared" si="1"/>
      </c>
      <c r="L32" s="44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6" ht="12">
      <c r="A33" s="42" t="s">
        <v>47</v>
      </c>
      <c r="B33" s="19" t="s">
        <v>75</v>
      </c>
      <c r="C33" s="19" t="s">
        <v>724</v>
      </c>
      <c r="D33" s="17" t="s">
        <v>55</v>
      </c>
      <c r="E33" s="20" t="s">
        <v>713</v>
      </c>
      <c r="F33" s="21" t="s">
        <v>74</v>
      </c>
      <c r="G33" s="22">
        <v>12</v>
      </c>
      <c r="H33" s="22">
        <f t="shared" si="0"/>
        <v>0</v>
      </c>
      <c r="I33" s="22">
        <f>ROUND(ROUND(H33,2)*ROUND(G33,2),2)</f>
        <v>0</v>
      </c>
      <c r="K33" t="str">
        <f t="shared" si="1"/>
        <v>93859R</v>
      </c>
      <c r="L33" s="44">
        <f>IF(B33&lt;&gt;0,(VLOOKUP(K33,CELK!$K$10:$M$597,2,FALSE)),"")</f>
        <v>553</v>
      </c>
      <c r="M33">
        <f>IF(B33&lt;&gt;0,(VLOOKUP(K33,CELK!$K$10:$M$597,3,FALSE)),"")</f>
        <v>0</v>
      </c>
      <c r="N33" t="str">
        <f t="shared" si="2"/>
        <v>=CELK!H553</v>
      </c>
      <c r="O33">
        <f>(I33*21)/100</f>
        <v>0</v>
      </c>
      <c r="P33" t="s">
        <v>26</v>
      </c>
    </row>
    <row r="34" spans="1:14" ht="12">
      <c r="A34" s="23" t="s">
        <v>52</v>
      </c>
      <c r="B34" s="17"/>
      <c r="C34" s="17"/>
      <c r="D34" s="17"/>
      <c r="E34" s="24" t="s">
        <v>704</v>
      </c>
      <c r="F34" s="17"/>
      <c r="G34" s="17"/>
      <c r="H34" s="22">
        <f t="shared" si="0"/>
      </c>
      <c r="I34" s="17"/>
      <c r="K34">
        <f t="shared" si="1"/>
      </c>
      <c r="L34" s="44">
        <f>IF(B34&lt;&gt;0,(VLOOKUP(K34,CELK!$K$10:$M$597,2,FALSE)),"")</f>
      </c>
      <c r="M34">
        <f>IF(B34&lt;&gt;0,(VLOOKUP(K34,CELK!$K$10:$M$597,3,FALSE)),"")</f>
      </c>
      <c r="N34">
        <f t="shared" si="2"/>
      </c>
    </row>
    <row r="35" spans="1:14" ht="12.75">
      <c r="A35" s="27" t="s">
        <v>54</v>
      </c>
      <c r="B35" s="17"/>
      <c r="C35" s="17"/>
      <c r="D35" s="17"/>
      <c r="E35" s="26" t="s">
        <v>725</v>
      </c>
      <c r="F35" s="17"/>
      <c r="G35" s="17"/>
      <c r="H35" s="22">
        <f t="shared" si="0"/>
      </c>
      <c r="I35" s="17"/>
      <c r="K35">
        <f t="shared" si="1"/>
      </c>
      <c r="L35" s="44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6" ht="12">
      <c r="A36" s="42" t="s">
        <v>47</v>
      </c>
      <c r="B36" s="19" t="s">
        <v>42</v>
      </c>
      <c r="C36" s="19" t="s">
        <v>709</v>
      </c>
      <c r="D36" s="17" t="s">
        <v>55</v>
      </c>
      <c r="E36" s="20" t="s">
        <v>710</v>
      </c>
      <c r="F36" s="21" t="s">
        <v>69</v>
      </c>
      <c r="G36" s="22">
        <v>64</v>
      </c>
      <c r="H36" s="22">
        <f t="shared" si="0"/>
        <v>0</v>
      </c>
      <c r="I36" s="22">
        <f>ROUND(ROUND(H36,2)*ROUND(G36,2),2)</f>
        <v>0</v>
      </c>
      <c r="K36" t="str">
        <f t="shared" si="1"/>
        <v>93861</v>
      </c>
      <c r="L36" s="44">
        <f>IF(B36&lt;&gt;0,(VLOOKUP(K36,CELK!$K$10:$M$597,2,FALSE)),"")</f>
        <v>556</v>
      </c>
      <c r="M36">
        <f>IF(B36&lt;&gt;0,(VLOOKUP(K36,CELK!$K$10:$M$597,3,FALSE)),"")</f>
        <v>0</v>
      </c>
      <c r="N36" t="str">
        <f t="shared" si="2"/>
        <v>=CELK!H556</v>
      </c>
      <c r="O36">
        <f>(I36*21)/100</f>
        <v>0</v>
      </c>
      <c r="P36" t="s">
        <v>26</v>
      </c>
    </row>
    <row r="37" spans="1:14" ht="12">
      <c r="A37" s="23" t="s">
        <v>52</v>
      </c>
      <c r="B37" s="17"/>
      <c r="C37" s="17"/>
      <c r="D37" s="17"/>
      <c r="E37" s="24" t="s">
        <v>711</v>
      </c>
      <c r="F37" s="17"/>
      <c r="G37" s="17"/>
      <c r="H37" s="22">
        <f t="shared" si="0"/>
      </c>
      <c r="I37" s="17"/>
      <c r="K37">
        <f t="shared" si="1"/>
      </c>
      <c r="L37" s="44">
        <f>IF(B37&lt;&gt;0,(VLOOKUP(K37,CELK!$K$10:$M$597,2,FALSE)),"")</f>
      </c>
      <c r="M37">
        <f>IF(B37&lt;&gt;0,(VLOOKUP(K37,CELK!$K$10:$M$597,3,FALSE)),"")</f>
      </c>
      <c r="N37">
        <f t="shared" si="2"/>
      </c>
    </row>
    <row r="38" spans="1:14" ht="12.75">
      <c r="A38" s="27" t="s">
        <v>54</v>
      </c>
      <c r="B38" s="17"/>
      <c r="C38" s="17"/>
      <c r="D38" s="17"/>
      <c r="E38" s="26" t="s">
        <v>726</v>
      </c>
      <c r="F38" s="17"/>
      <c r="G38" s="17"/>
      <c r="H38" s="22">
        <f t="shared" si="0"/>
      </c>
      <c r="I38" s="17"/>
      <c r="K38">
        <f t="shared" si="1"/>
      </c>
      <c r="L38" s="44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6" ht="12">
      <c r="A39" s="42" t="s">
        <v>47</v>
      </c>
      <c r="B39" s="19" t="s">
        <v>44</v>
      </c>
      <c r="C39" s="19" t="s">
        <v>727</v>
      </c>
      <c r="D39" s="17" t="s">
        <v>55</v>
      </c>
      <c r="E39" s="20" t="s">
        <v>728</v>
      </c>
      <c r="F39" s="21" t="s">
        <v>104</v>
      </c>
      <c r="G39" s="22">
        <v>22</v>
      </c>
      <c r="H39" s="22">
        <f t="shared" si="0"/>
        <v>0</v>
      </c>
      <c r="I39" s="22">
        <f>ROUND(ROUND(H39,2)*ROUND(G39,2),2)</f>
        <v>0</v>
      </c>
      <c r="K39" t="str">
        <f t="shared" si="1"/>
        <v>93899R</v>
      </c>
      <c r="L39" s="44">
        <f>IF(B39&lt;&gt;0,(VLOOKUP(K39,CELK!$K$10:$M$597,2,FALSE)),"")</f>
        <v>559</v>
      </c>
      <c r="M39">
        <f>IF(B39&lt;&gt;0,(VLOOKUP(K39,CELK!$K$10:$M$597,3,FALSE)),"")</f>
        <v>0</v>
      </c>
      <c r="N39" t="str">
        <f t="shared" si="2"/>
        <v>=CELK!H559</v>
      </c>
      <c r="O39">
        <f>(I39*21)/100</f>
        <v>0</v>
      </c>
      <c r="P39" t="s">
        <v>26</v>
      </c>
    </row>
    <row r="40" spans="1:14" ht="12">
      <c r="A40" s="23" t="s">
        <v>52</v>
      </c>
      <c r="B40" s="17"/>
      <c r="C40" s="17"/>
      <c r="D40" s="17"/>
      <c r="E40" s="24" t="s">
        <v>704</v>
      </c>
      <c r="F40" s="17"/>
      <c r="G40" s="17"/>
      <c r="H40" s="22">
        <f t="shared" si="0"/>
      </c>
      <c r="I40" s="17"/>
      <c r="K40">
        <f t="shared" si="1"/>
      </c>
      <c r="L40" s="44">
        <f>IF(B40&lt;&gt;0,(VLOOKUP(K40,CELK!$K$10:$M$597,2,FALSE)),"")</f>
      </c>
      <c r="M40">
        <f>IF(B40&lt;&gt;0,(VLOOKUP(K40,CELK!$K$10:$M$597,3,FALSE)),"")</f>
      </c>
      <c r="N40">
        <f t="shared" si="2"/>
      </c>
    </row>
    <row r="41" spans="1:14" ht="12.75">
      <c r="A41" s="25" t="s">
        <v>54</v>
      </c>
      <c r="B41" s="17"/>
      <c r="C41" s="17"/>
      <c r="D41" s="17"/>
      <c r="E41" s="26" t="s">
        <v>729</v>
      </c>
      <c r="F41" s="17"/>
      <c r="G41" s="17"/>
      <c r="H41" s="22">
        <f t="shared" si="0"/>
      </c>
      <c r="I41" s="17"/>
      <c r="K41">
        <f t="shared" si="1"/>
      </c>
      <c r="L41" s="44">
        <f>IF(B41&lt;&gt;0,(VLOOKUP(K41,CELK!$K$10:$M$597,2,FALSE)),"")</f>
      </c>
      <c r="M41">
        <f>IF(B41&lt;&gt;0,(VLOOKUP(K41,CELK!$K$10:$M$597,3,FALSE)),"")</f>
      </c>
      <c r="N41">
        <f t="shared" si="2"/>
      </c>
    </row>
  </sheetData>
  <sheetProtection password="BCFA" sheet="1"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8"/>
  <sheetViews>
    <sheetView tabSelected="1" zoomScalePageLayoutView="0" workbookViewId="0" topLeftCell="D1">
      <pane ySplit="8" topLeftCell="A9" activePane="bottomLeft" state="frozen"/>
      <selection pane="topLeft" activeCell="A1" sqref="A1"/>
      <selection pane="bottomLeft" activeCell="E23" sqref="E2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82.7109375" style="0" customWidth="1"/>
    <col min="6" max="6" width="11.7109375" style="0" customWidth="1"/>
    <col min="7" max="9" width="16.7109375" style="0" customWidth="1"/>
    <col min="11" max="11" width="0" style="40" hidden="1" customWidth="1"/>
    <col min="12" max="12" width="0" style="0" hidden="1" customWidth="1"/>
    <col min="13" max="13" width="10.140625" style="0" hidden="1" customWidth="1"/>
    <col min="14" max="18" width="0" style="0" hidden="1" customWidth="1"/>
  </cols>
  <sheetData>
    <row r="1" spans="1:9" ht="12.75" customHeight="1">
      <c r="A1" t="s">
        <v>11</v>
      </c>
      <c r="B1" s="29"/>
      <c r="C1" s="29"/>
      <c r="D1" s="29"/>
      <c r="E1" s="29" t="s">
        <v>0</v>
      </c>
      <c r="F1" s="29"/>
      <c r="G1" s="29"/>
      <c r="H1" s="29"/>
      <c r="I1" s="29"/>
    </row>
    <row r="2" spans="2:9" ht="24.75" customHeight="1">
      <c r="B2" s="29"/>
      <c r="C2" s="29"/>
      <c r="D2" s="29"/>
      <c r="E2" s="30" t="s">
        <v>13</v>
      </c>
      <c r="F2" s="29"/>
      <c r="G2" s="51" t="s">
        <v>733</v>
      </c>
      <c r="H2" s="51"/>
      <c r="I2" s="51"/>
    </row>
    <row r="3" spans="1:9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29"/>
      <c r="G3" s="34"/>
      <c r="H3" s="34"/>
      <c r="I3" s="34"/>
    </row>
    <row r="4" spans="1:9" ht="15" customHeight="1">
      <c r="A4" t="s">
        <v>17</v>
      </c>
      <c r="B4" s="10" t="s">
        <v>18</v>
      </c>
      <c r="C4" s="52" t="s">
        <v>734</v>
      </c>
      <c r="D4" s="48"/>
      <c r="E4" s="11" t="s">
        <v>735</v>
      </c>
      <c r="F4" s="29"/>
      <c r="G4" s="29"/>
      <c r="H4" s="34"/>
      <c r="I4" s="34"/>
    </row>
    <row r="5" spans="1:9" ht="12.75" customHeight="1">
      <c r="A5" t="s">
        <v>21</v>
      </c>
      <c r="B5" s="13" t="s">
        <v>22</v>
      </c>
      <c r="C5" s="53" t="s">
        <v>734</v>
      </c>
      <c r="D5" s="54"/>
      <c r="E5" s="11" t="s">
        <v>735</v>
      </c>
      <c r="F5" s="31"/>
      <c r="G5" s="31"/>
      <c r="H5" s="31"/>
      <c r="I5" s="31"/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32" t="s">
        <v>41</v>
      </c>
      <c r="I7" s="32" t="s">
        <v>43</v>
      </c>
    </row>
    <row r="8" spans="1:9" ht="12.75" customHeight="1">
      <c r="A8" s="32" t="s">
        <v>29</v>
      </c>
      <c r="B8" s="32" t="s">
        <v>31</v>
      </c>
      <c r="C8" s="32" t="s">
        <v>26</v>
      </c>
      <c r="D8" s="32" t="s">
        <v>27</v>
      </c>
      <c r="E8" s="32" t="s">
        <v>35</v>
      </c>
      <c r="F8" s="32" t="s">
        <v>37</v>
      </c>
      <c r="G8" s="32" t="s">
        <v>39</v>
      </c>
      <c r="H8" s="32" t="s">
        <v>42</v>
      </c>
      <c r="I8" s="32" t="s">
        <v>44</v>
      </c>
    </row>
    <row r="9" spans="1:11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45"/>
      <c r="I9" s="38"/>
      <c r="K9" s="41"/>
    </row>
    <row r="10" spans="1:14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/>
      <c r="H10" s="46"/>
      <c r="I10" s="22">
        <f>ROUND(ROUND(H10,2)*ROUND(G10,2),2)</f>
        <v>0</v>
      </c>
      <c r="K10" s="41" t="str">
        <f>IF(B10&lt;&gt;0,C10&amp;D10,"")</f>
        <v>014102A</v>
      </c>
      <c r="L10">
        <f>ROW(K10)</f>
        <v>10</v>
      </c>
      <c r="M10" s="43">
        <f>H10</f>
        <v>0</v>
      </c>
      <c r="N10">
        <f>IF(M10&lt;&gt;0,1,0)</f>
        <v>0</v>
      </c>
    </row>
    <row r="11" spans="1:14" ht="24.75">
      <c r="A11" s="23" t="s">
        <v>52</v>
      </c>
      <c r="B11" s="17"/>
      <c r="C11" s="17"/>
      <c r="D11" s="17"/>
      <c r="E11" s="24" t="s">
        <v>53</v>
      </c>
      <c r="F11" s="17"/>
      <c r="G11" s="17"/>
      <c r="H11" s="45"/>
      <c r="I11" s="17"/>
      <c r="K11" s="41"/>
      <c r="L11">
        <f aca="true" t="shared" si="0" ref="L11:L74">ROW(K11)</f>
        <v>11</v>
      </c>
      <c r="M11" s="43">
        <f aca="true" t="shared" si="1" ref="M11:M74">H11</f>
        <v>0</v>
      </c>
      <c r="N11">
        <f aca="true" t="shared" si="2" ref="N11:N74">IF(M11&lt;&gt;0,1,0)</f>
        <v>0</v>
      </c>
    </row>
    <row r="12" spans="1:14" ht="12.75">
      <c r="A12" s="27" t="s">
        <v>54</v>
      </c>
      <c r="B12" s="17"/>
      <c r="C12" s="17"/>
      <c r="D12" s="17"/>
      <c r="E12" s="26" t="s">
        <v>55</v>
      </c>
      <c r="F12" s="17"/>
      <c r="G12" s="17"/>
      <c r="H12" s="45"/>
      <c r="I12" s="17"/>
      <c r="K12" s="41"/>
      <c r="L12">
        <f t="shared" si="0"/>
        <v>12</v>
      </c>
      <c r="M12" s="43">
        <f t="shared" si="1"/>
        <v>0</v>
      </c>
      <c r="N12">
        <f t="shared" si="2"/>
        <v>0</v>
      </c>
    </row>
    <row r="13" spans="1:14" ht="12">
      <c r="A13" s="42" t="s">
        <v>47</v>
      </c>
      <c r="B13" s="19" t="s">
        <v>26</v>
      </c>
      <c r="C13" s="19" t="s">
        <v>48</v>
      </c>
      <c r="D13" s="17" t="s">
        <v>56</v>
      </c>
      <c r="E13" s="20" t="s">
        <v>50</v>
      </c>
      <c r="F13" s="21" t="s">
        <v>51</v>
      </c>
      <c r="G13" s="22"/>
      <c r="H13" s="46"/>
      <c r="I13" s="22">
        <f>ROUND(ROUND(H13,2)*ROUND(G13,2),2)</f>
        <v>0</v>
      </c>
      <c r="K13" s="41" t="str">
        <f>IF(B13&lt;&gt;0,C13&amp;D13,"")</f>
        <v>014102B</v>
      </c>
      <c r="L13">
        <f t="shared" si="0"/>
        <v>13</v>
      </c>
      <c r="M13" s="43">
        <f t="shared" si="1"/>
        <v>0</v>
      </c>
      <c r="N13">
        <f t="shared" si="2"/>
        <v>0</v>
      </c>
    </row>
    <row r="14" spans="1:14" ht="12">
      <c r="A14" s="23" t="s">
        <v>52</v>
      </c>
      <c r="B14" s="17"/>
      <c r="C14" s="17"/>
      <c r="D14" s="17"/>
      <c r="E14" s="39" t="s">
        <v>736</v>
      </c>
      <c r="F14" s="17"/>
      <c r="G14" s="17"/>
      <c r="H14" s="45"/>
      <c r="I14" s="17"/>
      <c r="K14" s="41"/>
      <c r="L14">
        <f t="shared" si="0"/>
        <v>14</v>
      </c>
      <c r="M14" s="43">
        <f t="shared" si="1"/>
        <v>0</v>
      </c>
      <c r="N14">
        <f t="shared" si="2"/>
        <v>0</v>
      </c>
    </row>
    <row r="15" spans="1:14" ht="12.75">
      <c r="A15" s="27" t="s">
        <v>54</v>
      </c>
      <c r="B15" s="17"/>
      <c r="C15" s="17"/>
      <c r="D15" s="17"/>
      <c r="E15" s="26" t="s">
        <v>55</v>
      </c>
      <c r="F15" s="17"/>
      <c r="G15" s="17"/>
      <c r="H15" s="45"/>
      <c r="I15" s="17"/>
      <c r="K15" s="41"/>
      <c r="L15">
        <f t="shared" si="0"/>
        <v>15</v>
      </c>
      <c r="M15" s="43">
        <f t="shared" si="1"/>
        <v>0</v>
      </c>
      <c r="N15">
        <f t="shared" si="2"/>
        <v>0</v>
      </c>
    </row>
    <row r="16" spans="1:14" ht="12">
      <c r="A16" s="42" t="s">
        <v>47</v>
      </c>
      <c r="B16" s="19" t="s">
        <v>27</v>
      </c>
      <c r="C16" s="19" t="s">
        <v>48</v>
      </c>
      <c r="D16" s="17" t="s">
        <v>58</v>
      </c>
      <c r="E16" s="20" t="s">
        <v>50</v>
      </c>
      <c r="F16" s="21" t="s">
        <v>51</v>
      </c>
      <c r="G16" s="22"/>
      <c r="H16" s="46"/>
      <c r="I16" s="22">
        <f>ROUND(ROUND(H16,2)*ROUND(G16,2),2)</f>
        <v>0</v>
      </c>
      <c r="K16" s="41" t="str">
        <f>IF(B16&lt;&gt;0,C16&amp;D16,"")</f>
        <v>014102C</v>
      </c>
      <c r="L16">
        <f t="shared" si="0"/>
        <v>16</v>
      </c>
      <c r="M16" s="43">
        <f t="shared" si="1"/>
        <v>0</v>
      </c>
      <c r="N16">
        <f t="shared" si="2"/>
        <v>0</v>
      </c>
    </row>
    <row r="17" spans="1:14" ht="12">
      <c r="A17" s="23" t="s">
        <v>52</v>
      </c>
      <c r="B17" s="17"/>
      <c r="C17" s="17"/>
      <c r="D17" s="17"/>
      <c r="E17" s="24" t="s">
        <v>59</v>
      </c>
      <c r="F17" s="17"/>
      <c r="G17" s="17"/>
      <c r="H17" s="45"/>
      <c r="I17" s="17"/>
      <c r="K17" s="41"/>
      <c r="L17">
        <f t="shared" si="0"/>
        <v>17</v>
      </c>
      <c r="M17" s="43">
        <f t="shared" si="1"/>
        <v>0</v>
      </c>
      <c r="N17">
        <f t="shared" si="2"/>
        <v>0</v>
      </c>
    </row>
    <row r="18" spans="1:14" ht="12.75">
      <c r="A18" s="27" t="s">
        <v>54</v>
      </c>
      <c r="B18" s="17"/>
      <c r="C18" s="17"/>
      <c r="D18" s="17"/>
      <c r="E18" s="26" t="s">
        <v>55</v>
      </c>
      <c r="F18" s="17"/>
      <c r="G18" s="17"/>
      <c r="H18" s="45"/>
      <c r="I18" s="17"/>
      <c r="K18" s="41"/>
      <c r="L18">
        <f t="shared" si="0"/>
        <v>18</v>
      </c>
      <c r="M18" s="43">
        <f t="shared" si="1"/>
        <v>0</v>
      </c>
      <c r="N18">
        <f t="shared" si="2"/>
        <v>0</v>
      </c>
    </row>
    <row r="19" spans="1:14" ht="12">
      <c r="A19" s="42" t="s">
        <v>47</v>
      </c>
      <c r="B19" s="19" t="s">
        <v>35</v>
      </c>
      <c r="C19" s="19" t="s">
        <v>48</v>
      </c>
      <c r="D19" s="17" t="s">
        <v>466</v>
      </c>
      <c r="E19" s="20" t="s">
        <v>50</v>
      </c>
      <c r="F19" s="21" t="s">
        <v>51</v>
      </c>
      <c r="G19" s="22"/>
      <c r="H19" s="46"/>
      <c r="I19" s="22">
        <f>ROUND(ROUND(H19,2)*ROUND(G19,2),2)</f>
        <v>0</v>
      </c>
      <c r="K19" s="41" t="str">
        <f>IF(B19&lt;&gt;0,C19&amp;D19,"")</f>
        <v>014102D</v>
      </c>
      <c r="L19">
        <f t="shared" si="0"/>
        <v>19</v>
      </c>
      <c r="M19" s="43">
        <f t="shared" si="1"/>
        <v>0</v>
      </c>
      <c r="N19">
        <f t="shared" si="2"/>
        <v>0</v>
      </c>
    </row>
    <row r="20" spans="1:14" ht="12">
      <c r="A20" s="23" t="s">
        <v>52</v>
      </c>
      <c r="B20" s="17"/>
      <c r="C20" s="17"/>
      <c r="D20" s="17"/>
      <c r="E20" s="24" t="s">
        <v>467</v>
      </c>
      <c r="F20" s="17"/>
      <c r="G20" s="17"/>
      <c r="H20" s="45"/>
      <c r="I20" s="17"/>
      <c r="K20" s="41"/>
      <c r="L20">
        <f t="shared" si="0"/>
        <v>20</v>
      </c>
      <c r="M20" s="43">
        <f t="shared" si="1"/>
        <v>0</v>
      </c>
      <c r="N20">
        <f t="shared" si="2"/>
        <v>0</v>
      </c>
    </row>
    <row r="21" spans="1:14" ht="12.75">
      <c r="A21" s="25" t="s">
        <v>54</v>
      </c>
      <c r="B21" s="17"/>
      <c r="C21" s="17"/>
      <c r="D21" s="17"/>
      <c r="E21" s="26" t="s">
        <v>468</v>
      </c>
      <c r="F21" s="17"/>
      <c r="G21" s="17"/>
      <c r="H21" s="45"/>
      <c r="I21" s="17"/>
      <c r="K21" s="41"/>
      <c r="L21">
        <f t="shared" si="0"/>
        <v>21</v>
      </c>
      <c r="M21" s="43">
        <f t="shared" si="1"/>
        <v>0</v>
      </c>
      <c r="N21">
        <f t="shared" si="2"/>
        <v>0</v>
      </c>
    </row>
    <row r="22" spans="1:14" ht="12.75" customHeight="1">
      <c r="A22" s="31" t="s">
        <v>45</v>
      </c>
      <c r="B22" s="19" t="s">
        <v>37</v>
      </c>
      <c r="C22" s="19" t="s">
        <v>48</v>
      </c>
      <c r="D22" s="17" t="s">
        <v>254</v>
      </c>
      <c r="E22" s="20" t="s">
        <v>50</v>
      </c>
      <c r="F22" s="21" t="s">
        <v>51</v>
      </c>
      <c r="G22" s="22"/>
      <c r="H22" s="46"/>
      <c r="I22" s="22">
        <f>ROUND(ROUND(H22,2)*ROUND(G22,2),2)</f>
        <v>0</v>
      </c>
      <c r="K22" s="41" t="str">
        <f>IF(B22&lt;&gt;0,C22&amp;D22,"")</f>
        <v>014102E</v>
      </c>
      <c r="L22">
        <f t="shared" si="0"/>
        <v>22</v>
      </c>
      <c r="M22" s="43">
        <f t="shared" si="1"/>
        <v>0</v>
      </c>
      <c r="N22">
        <f t="shared" si="2"/>
        <v>0</v>
      </c>
    </row>
    <row r="23" spans="1:14" ht="12">
      <c r="A23" s="42" t="s">
        <v>47</v>
      </c>
      <c r="B23" s="17"/>
      <c r="C23" s="17"/>
      <c r="D23" s="17"/>
      <c r="E23" s="24" t="s">
        <v>255</v>
      </c>
      <c r="F23" s="17"/>
      <c r="G23" s="17"/>
      <c r="H23" s="45"/>
      <c r="I23" s="17"/>
      <c r="K23" s="41"/>
      <c r="L23">
        <f t="shared" si="0"/>
        <v>23</v>
      </c>
      <c r="M23" s="43">
        <f t="shared" si="1"/>
        <v>0</v>
      </c>
      <c r="N23">
        <f t="shared" si="2"/>
        <v>0</v>
      </c>
    </row>
    <row r="24" spans="1:14" ht="12.75">
      <c r="A24" s="23" t="s">
        <v>52</v>
      </c>
      <c r="B24" s="17"/>
      <c r="C24" s="17"/>
      <c r="D24" s="17"/>
      <c r="E24" s="26" t="s">
        <v>256</v>
      </c>
      <c r="F24" s="17"/>
      <c r="G24" s="17"/>
      <c r="H24" s="45"/>
      <c r="I24" s="17"/>
      <c r="K24" s="41"/>
      <c r="L24">
        <f t="shared" si="0"/>
        <v>24</v>
      </c>
      <c r="M24" s="43">
        <f t="shared" si="1"/>
        <v>0</v>
      </c>
      <c r="N24">
        <f t="shared" si="2"/>
        <v>0</v>
      </c>
    </row>
    <row r="25" spans="1:14" ht="12">
      <c r="A25" s="27" t="s">
        <v>54</v>
      </c>
      <c r="B25" s="19" t="s">
        <v>39</v>
      </c>
      <c r="C25" s="19" t="s">
        <v>48</v>
      </c>
      <c r="D25" s="17" t="s">
        <v>551</v>
      </c>
      <c r="E25" s="20" t="s">
        <v>50</v>
      </c>
      <c r="F25" s="21" t="s">
        <v>51</v>
      </c>
      <c r="G25" s="22"/>
      <c r="H25" s="46"/>
      <c r="I25" s="22">
        <f>ROUND(ROUND(H25,2)*ROUND(G25,2),2)</f>
        <v>0</v>
      </c>
      <c r="K25" s="41" t="str">
        <f>IF(B25&lt;&gt;0,C25&amp;D25,"")</f>
        <v>014102F</v>
      </c>
      <c r="L25">
        <f t="shared" si="0"/>
        <v>25</v>
      </c>
      <c r="M25" s="43">
        <f t="shared" si="1"/>
        <v>0</v>
      </c>
      <c r="N25">
        <f t="shared" si="2"/>
        <v>0</v>
      </c>
    </row>
    <row r="26" spans="1:14" ht="12">
      <c r="A26" s="42" t="s">
        <v>47</v>
      </c>
      <c r="B26" s="17"/>
      <c r="C26" s="17"/>
      <c r="D26" s="17"/>
      <c r="E26" s="24" t="s">
        <v>552</v>
      </c>
      <c r="F26" s="17"/>
      <c r="G26" s="17"/>
      <c r="H26" s="45"/>
      <c r="I26" s="17"/>
      <c r="K26" s="41"/>
      <c r="L26">
        <f t="shared" si="0"/>
        <v>26</v>
      </c>
      <c r="M26" s="43">
        <f t="shared" si="1"/>
        <v>0</v>
      </c>
      <c r="N26">
        <f t="shared" si="2"/>
        <v>0</v>
      </c>
    </row>
    <row r="27" spans="1:14" ht="12.75">
      <c r="A27" s="23" t="s">
        <v>52</v>
      </c>
      <c r="B27" s="17"/>
      <c r="C27" s="17"/>
      <c r="D27" s="17"/>
      <c r="E27" s="26" t="s">
        <v>553</v>
      </c>
      <c r="F27" s="17"/>
      <c r="G27" s="17"/>
      <c r="H27" s="45"/>
      <c r="I27" s="17"/>
      <c r="K27" s="41"/>
      <c r="L27">
        <f t="shared" si="0"/>
        <v>27</v>
      </c>
      <c r="M27" s="43">
        <f t="shared" si="1"/>
        <v>0</v>
      </c>
      <c r="N27">
        <f t="shared" si="2"/>
        <v>0</v>
      </c>
    </row>
    <row r="28" spans="1:14" ht="12">
      <c r="A28" s="27" t="s">
        <v>54</v>
      </c>
      <c r="B28" s="19" t="s">
        <v>71</v>
      </c>
      <c r="C28" s="19" t="s">
        <v>554</v>
      </c>
      <c r="D28" s="17" t="s">
        <v>55</v>
      </c>
      <c r="E28" s="20" t="s">
        <v>555</v>
      </c>
      <c r="F28" s="21" t="s">
        <v>62</v>
      </c>
      <c r="G28" s="22"/>
      <c r="H28" s="46"/>
      <c r="I28" s="22">
        <f>ROUND(ROUND(H28,2)*ROUND(G28,2),2)</f>
        <v>0</v>
      </c>
      <c r="K28" s="41" t="str">
        <f>IF(B28&lt;&gt;0,C28&amp;D28,"")</f>
        <v>02620</v>
      </c>
      <c r="L28">
        <f t="shared" si="0"/>
        <v>28</v>
      </c>
      <c r="M28" s="43">
        <f t="shared" si="1"/>
        <v>0</v>
      </c>
      <c r="N28">
        <f t="shared" si="2"/>
        <v>0</v>
      </c>
    </row>
    <row r="29" spans="1:14" ht="24.75">
      <c r="A29" s="42" t="s">
        <v>47</v>
      </c>
      <c r="B29" s="17"/>
      <c r="C29" s="17"/>
      <c r="D29" s="17"/>
      <c r="E29" s="24" t="s">
        <v>556</v>
      </c>
      <c r="F29" s="17"/>
      <c r="G29" s="17"/>
      <c r="H29" s="45"/>
      <c r="I29" s="17"/>
      <c r="K29" s="41"/>
      <c r="L29">
        <f t="shared" si="0"/>
        <v>29</v>
      </c>
      <c r="M29" s="43">
        <f t="shared" si="1"/>
        <v>0</v>
      </c>
      <c r="N29">
        <f t="shared" si="2"/>
        <v>0</v>
      </c>
    </row>
    <row r="30" spans="1:14" ht="12.75">
      <c r="A30" s="23" t="s">
        <v>52</v>
      </c>
      <c r="B30" s="17"/>
      <c r="C30" s="17"/>
      <c r="D30" s="17"/>
      <c r="E30" s="26" t="s">
        <v>55</v>
      </c>
      <c r="F30" s="17"/>
      <c r="G30" s="17"/>
      <c r="H30" s="45"/>
      <c r="I30" s="17"/>
      <c r="K30" s="41"/>
      <c r="L30">
        <f t="shared" si="0"/>
        <v>30</v>
      </c>
      <c r="M30" s="43">
        <f t="shared" si="1"/>
        <v>0</v>
      </c>
      <c r="N30">
        <f t="shared" si="2"/>
        <v>0</v>
      </c>
    </row>
    <row r="31" spans="1:14" ht="12">
      <c r="A31" s="25" t="s">
        <v>54</v>
      </c>
      <c r="B31" s="19" t="s">
        <v>75</v>
      </c>
      <c r="C31" s="19" t="s">
        <v>60</v>
      </c>
      <c r="D31" s="17" t="s">
        <v>31</v>
      </c>
      <c r="E31" s="20" t="s">
        <v>61</v>
      </c>
      <c r="F31" s="21" t="s">
        <v>62</v>
      </c>
      <c r="G31" s="22"/>
      <c r="H31" s="46"/>
      <c r="I31" s="22">
        <f>ROUND(ROUND(H31,2)*ROUND(G31,2),2)</f>
        <v>0</v>
      </c>
      <c r="K31" s="41" t="str">
        <f>IF(B31&lt;&gt;0,C31&amp;D31,"")</f>
        <v>027201</v>
      </c>
      <c r="L31">
        <f t="shared" si="0"/>
        <v>31</v>
      </c>
      <c r="M31" s="43">
        <f t="shared" si="1"/>
        <v>0</v>
      </c>
      <c r="N31">
        <f t="shared" si="2"/>
        <v>0</v>
      </c>
    </row>
    <row r="32" spans="1:14" ht="12.75" customHeight="1">
      <c r="A32" s="31" t="s">
        <v>45</v>
      </c>
      <c r="B32" s="17"/>
      <c r="C32" s="17"/>
      <c r="D32" s="17"/>
      <c r="E32" s="24" t="s">
        <v>435</v>
      </c>
      <c r="F32" s="17"/>
      <c r="G32" s="17"/>
      <c r="H32" s="45"/>
      <c r="I32" s="17"/>
      <c r="K32" s="41"/>
      <c r="L32">
        <f t="shared" si="0"/>
        <v>32</v>
      </c>
      <c r="M32" s="43">
        <f t="shared" si="1"/>
        <v>0</v>
      </c>
      <c r="N32">
        <f t="shared" si="2"/>
        <v>0</v>
      </c>
    </row>
    <row r="33" spans="1:14" ht="12.75">
      <c r="A33" s="42" t="s">
        <v>47</v>
      </c>
      <c r="B33" s="17"/>
      <c r="C33" s="17"/>
      <c r="D33" s="17"/>
      <c r="E33" s="26" t="s">
        <v>55</v>
      </c>
      <c r="F33" s="17"/>
      <c r="G33" s="17"/>
      <c r="H33" s="45"/>
      <c r="I33" s="17"/>
      <c r="K33" s="41"/>
      <c r="L33">
        <f t="shared" si="0"/>
        <v>33</v>
      </c>
      <c r="M33" s="43">
        <f t="shared" si="1"/>
        <v>0</v>
      </c>
      <c r="N33">
        <f t="shared" si="2"/>
        <v>0</v>
      </c>
    </row>
    <row r="34" spans="1:14" ht="12">
      <c r="A34" s="23" t="s">
        <v>52</v>
      </c>
      <c r="B34" s="19" t="s">
        <v>42</v>
      </c>
      <c r="C34" s="19" t="s">
        <v>60</v>
      </c>
      <c r="D34" s="17" t="s">
        <v>26</v>
      </c>
      <c r="E34" s="20" t="s">
        <v>61</v>
      </c>
      <c r="F34" s="21" t="s">
        <v>62</v>
      </c>
      <c r="G34" s="22"/>
      <c r="H34" s="46"/>
      <c r="I34" s="22">
        <f>ROUND(ROUND(H34,2)*ROUND(G34,2),2)</f>
        <v>0</v>
      </c>
      <c r="K34" s="41" t="str">
        <f>IF(B34&lt;&gt;0,C34&amp;D34,"")</f>
        <v>027202</v>
      </c>
      <c r="L34">
        <f t="shared" si="0"/>
        <v>34</v>
      </c>
      <c r="M34" s="43">
        <f t="shared" si="1"/>
        <v>0</v>
      </c>
      <c r="N34">
        <f t="shared" si="2"/>
        <v>0</v>
      </c>
    </row>
    <row r="35" spans="1:14" ht="62.25">
      <c r="A35" s="25" t="s">
        <v>54</v>
      </c>
      <c r="B35" s="17"/>
      <c r="C35" s="17"/>
      <c r="D35" s="17"/>
      <c r="E35" s="24" t="s">
        <v>257</v>
      </c>
      <c r="F35" s="17"/>
      <c r="G35" s="17"/>
      <c r="H35" s="45"/>
      <c r="I35" s="17"/>
      <c r="K35" s="41"/>
      <c r="L35">
        <f t="shared" si="0"/>
        <v>35</v>
      </c>
      <c r="M35" s="43">
        <f t="shared" si="1"/>
        <v>0</v>
      </c>
      <c r="N35">
        <f t="shared" si="2"/>
        <v>0</v>
      </c>
    </row>
    <row r="36" spans="1:14" ht="12.75" customHeight="1">
      <c r="A36" s="31" t="s">
        <v>45</v>
      </c>
      <c r="B36" s="17"/>
      <c r="C36" s="17"/>
      <c r="D36" s="17"/>
      <c r="E36" s="26" t="s">
        <v>55</v>
      </c>
      <c r="F36" s="17"/>
      <c r="G36" s="17"/>
      <c r="H36" s="45"/>
      <c r="I36" s="17"/>
      <c r="K36" s="41"/>
      <c r="L36">
        <f t="shared" si="0"/>
        <v>36</v>
      </c>
      <c r="M36" s="43">
        <f t="shared" si="1"/>
        <v>0</v>
      </c>
      <c r="N36">
        <f t="shared" si="2"/>
        <v>0</v>
      </c>
    </row>
    <row r="37" spans="1:14" ht="12">
      <c r="A37" s="42" t="s">
        <v>47</v>
      </c>
      <c r="B37" s="19" t="s">
        <v>44</v>
      </c>
      <c r="C37" s="19" t="s">
        <v>60</v>
      </c>
      <c r="D37" s="17" t="s">
        <v>27</v>
      </c>
      <c r="E37" s="20" t="s">
        <v>61</v>
      </c>
      <c r="F37" s="21" t="s">
        <v>62</v>
      </c>
      <c r="G37" s="22"/>
      <c r="H37" s="46"/>
      <c r="I37" s="22">
        <f>ROUND(ROUND(H37,2)*ROUND(G37,2),2)</f>
        <v>0</v>
      </c>
      <c r="K37" s="41" t="str">
        <f>IF(B37&lt;&gt;0,C37&amp;D37,"")</f>
        <v>027203</v>
      </c>
      <c r="L37">
        <f t="shared" si="0"/>
        <v>37</v>
      </c>
      <c r="M37" s="43">
        <f t="shared" si="1"/>
        <v>0</v>
      </c>
      <c r="N37">
        <f t="shared" si="2"/>
        <v>0</v>
      </c>
    </row>
    <row r="38" spans="1:14" ht="62.25">
      <c r="A38" s="23" t="s">
        <v>52</v>
      </c>
      <c r="B38" s="17"/>
      <c r="C38" s="17"/>
      <c r="D38" s="17"/>
      <c r="E38" s="24" t="s">
        <v>333</v>
      </c>
      <c r="F38" s="17"/>
      <c r="G38" s="17"/>
      <c r="H38" s="45"/>
      <c r="I38" s="17"/>
      <c r="K38" s="41"/>
      <c r="L38">
        <f t="shared" si="0"/>
        <v>38</v>
      </c>
      <c r="M38" s="43">
        <f t="shared" si="1"/>
        <v>0</v>
      </c>
      <c r="N38">
        <f t="shared" si="2"/>
        <v>0</v>
      </c>
    </row>
    <row r="39" spans="1:14" ht="12.75">
      <c r="A39" s="27" t="s">
        <v>54</v>
      </c>
      <c r="B39" s="17"/>
      <c r="C39" s="17"/>
      <c r="D39" s="17"/>
      <c r="E39" s="26" t="s">
        <v>82</v>
      </c>
      <c r="F39" s="17"/>
      <c r="G39" s="17"/>
      <c r="H39" s="45"/>
      <c r="I39" s="17"/>
      <c r="K39" s="41"/>
      <c r="L39">
        <f t="shared" si="0"/>
        <v>39</v>
      </c>
      <c r="M39" s="43">
        <f t="shared" si="1"/>
        <v>0</v>
      </c>
      <c r="N39">
        <f t="shared" si="2"/>
        <v>0</v>
      </c>
    </row>
    <row r="40" spans="1:14" ht="12">
      <c r="A40" s="42" t="s">
        <v>47</v>
      </c>
      <c r="B40" s="19" t="s">
        <v>86</v>
      </c>
      <c r="C40" s="19" t="s">
        <v>60</v>
      </c>
      <c r="D40" s="17" t="s">
        <v>35</v>
      </c>
      <c r="E40" s="20" t="s">
        <v>61</v>
      </c>
      <c r="F40" s="21" t="s">
        <v>62</v>
      </c>
      <c r="G40" s="22"/>
      <c r="H40" s="46"/>
      <c r="I40" s="22">
        <f>ROUND(ROUND(H40,2)*ROUND(G40,2),2)</f>
        <v>0</v>
      </c>
      <c r="K40" s="41" t="str">
        <f>IF(B40&lt;&gt;0,C40&amp;D40,"")</f>
        <v>027204</v>
      </c>
      <c r="L40">
        <f t="shared" si="0"/>
        <v>40</v>
      </c>
      <c r="M40" s="43">
        <f t="shared" si="1"/>
        <v>0</v>
      </c>
      <c r="N40">
        <f t="shared" si="2"/>
        <v>0</v>
      </c>
    </row>
    <row r="41" spans="1:14" ht="75">
      <c r="A41" s="23" t="s">
        <v>52</v>
      </c>
      <c r="B41" s="17"/>
      <c r="C41" s="17"/>
      <c r="D41" s="17"/>
      <c r="E41" s="24" t="s">
        <v>63</v>
      </c>
      <c r="F41" s="17"/>
      <c r="G41" s="17"/>
      <c r="H41" s="45"/>
      <c r="I41" s="17"/>
      <c r="K41" s="41"/>
      <c r="L41">
        <f t="shared" si="0"/>
        <v>41</v>
      </c>
      <c r="M41" s="43">
        <f t="shared" si="1"/>
        <v>0</v>
      </c>
      <c r="N41">
        <f t="shared" si="2"/>
        <v>0</v>
      </c>
    </row>
    <row r="42" spans="1:14" ht="12.75">
      <c r="A42" s="27" t="s">
        <v>54</v>
      </c>
      <c r="B42" s="17"/>
      <c r="C42" s="17"/>
      <c r="D42" s="17"/>
      <c r="E42" s="26" t="s">
        <v>55</v>
      </c>
      <c r="F42" s="17"/>
      <c r="G42" s="17"/>
      <c r="H42" s="45"/>
      <c r="I42" s="17"/>
      <c r="K42" s="41"/>
      <c r="L42">
        <f t="shared" si="0"/>
        <v>42</v>
      </c>
      <c r="M42" s="43">
        <f t="shared" si="1"/>
        <v>0</v>
      </c>
      <c r="N42">
        <f t="shared" si="2"/>
        <v>0</v>
      </c>
    </row>
    <row r="43" spans="1:14" ht="12">
      <c r="A43" s="42" t="s">
        <v>47</v>
      </c>
      <c r="B43" s="19" t="s">
        <v>89</v>
      </c>
      <c r="C43" s="19" t="s">
        <v>471</v>
      </c>
      <c r="D43" s="17" t="s">
        <v>31</v>
      </c>
      <c r="E43" s="20" t="s">
        <v>61</v>
      </c>
      <c r="F43" s="21" t="s">
        <v>62</v>
      </c>
      <c r="G43" s="22"/>
      <c r="H43" s="46"/>
      <c r="I43" s="22">
        <f>ROUND(ROUND(H43,2)*ROUND(G43,2),2)</f>
        <v>0</v>
      </c>
      <c r="K43" s="41" t="str">
        <f>IF(B43&lt;&gt;0,C43&amp;D43,"")</f>
        <v>02720a1</v>
      </c>
      <c r="L43">
        <f t="shared" si="0"/>
        <v>43</v>
      </c>
      <c r="M43" s="43">
        <f t="shared" si="1"/>
        <v>0</v>
      </c>
      <c r="N43">
        <f t="shared" si="2"/>
        <v>0</v>
      </c>
    </row>
    <row r="44" spans="1:14" ht="49.5">
      <c r="A44" s="23" t="s">
        <v>52</v>
      </c>
      <c r="B44" s="17"/>
      <c r="C44" s="17"/>
      <c r="D44" s="17"/>
      <c r="E44" s="24" t="s">
        <v>472</v>
      </c>
      <c r="F44" s="17"/>
      <c r="G44" s="17"/>
      <c r="H44" s="45"/>
      <c r="I44" s="17"/>
      <c r="K44" s="41"/>
      <c r="L44">
        <f t="shared" si="0"/>
        <v>44</v>
      </c>
      <c r="M44" s="43">
        <f t="shared" si="1"/>
        <v>0</v>
      </c>
      <c r="N44">
        <f t="shared" si="2"/>
        <v>0</v>
      </c>
    </row>
    <row r="45" spans="1:14" ht="12.75">
      <c r="A45" s="27" t="s">
        <v>54</v>
      </c>
      <c r="B45" s="17"/>
      <c r="C45" s="17"/>
      <c r="D45" s="17"/>
      <c r="E45" s="26" t="s">
        <v>55</v>
      </c>
      <c r="F45" s="17"/>
      <c r="G45" s="17"/>
      <c r="H45" s="45"/>
      <c r="I45" s="17"/>
      <c r="K45" s="41"/>
      <c r="L45">
        <f t="shared" si="0"/>
        <v>45</v>
      </c>
      <c r="M45" s="43">
        <f t="shared" si="1"/>
        <v>0</v>
      </c>
      <c r="N45">
        <f t="shared" si="2"/>
        <v>0</v>
      </c>
    </row>
    <row r="46" spans="1:14" ht="12.75" customHeight="1">
      <c r="A46" s="31" t="s">
        <v>45</v>
      </c>
      <c r="B46" s="19" t="s">
        <v>93</v>
      </c>
      <c r="C46" s="19" t="s">
        <v>557</v>
      </c>
      <c r="D46" s="17" t="s">
        <v>31</v>
      </c>
      <c r="E46" s="20" t="s">
        <v>61</v>
      </c>
      <c r="F46" s="21" t="s">
        <v>62</v>
      </c>
      <c r="G46" s="22"/>
      <c r="H46" s="46"/>
      <c r="I46" s="22">
        <f>ROUND(ROUND(H46,2)*ROUND(G46,2),2)</f>
        <v>0</v>
      </c>
      <c r="K46" s="41" t="str">
        <f>IF(B46&lt;&gt;0,C46&amp;D46,"")</f>
        <v>02720b1</v>
      </c>
      <c r="L46">
        <f t="shared" si="0"/>
        <v>46</v>
      </c>
      <c r="M46" s="43">
        <f t="shared" si="1"/>
        <v>0</v>
      </c>
      <c r="N46">
        <f t="shared" si="2"/>
        <v>0</v>
      </c>
    </row>
    <row r="47" spans="1:14" ht="49.5">
      <c r="A47" s="42" t="s">
        <v>47</v>
      </c>
      <c r="B47" s="17"/>
      <c r="C47" s="17"/>
      <c r="D47" s="17"/>
      <c r="E47" s="24" t="s">
        <v>558</v>
      </c>
      <c r="F47" s="17"/>
      <c r="G47" s="17"/>
      <c r="H47" s="45"/>
      <c r="I47" s="17"/>
      <c r="K47" s="41"/>
      <c r="L47">
        <f t="shared" si="0"/>
        <v>47</v>
      </c>
      <c r="M47" s="43">
        <f t="shared" si="1"/>
        <v>0</v>
      </c>
      <c r="N47">
        <f t="shared" si="2"/>
        <v>0</v>
      </c>
    </row>
    <row r="48" spans="1:14" ht="12.75">
      <c r="A48" s="23" t="s">
        <v>52</v>
      </c>
      <c r="B48" s="17"/>
      <c r="C48" s="17"/>
      <c r="D48" s="17"/>
      <c r="E48" s="26" t="s">
        <v>55</v>
      </c>
      <c r="F48" s="17"/>
      <c r="G48" s="17"/>
      <c r="H48" s="45"/>
      <c r="I48" s="17"/>
      <c r="K48" s="41"/>
      <c r="L48">
        <f t="shared" si="0"/>
        <v>48</v>
      </c>
      <c r="M48" s="43">
        <f t="shared" si="1"/>
        <v>0</v>
      </c>
      <c r="N48">
        <f t="shared" si="2"/>
        <v>0</v>
      </c>
    </row>
    <row r="49" spans="1:14" ht="12">
      <c r="A49" s="27" t="s">
        <v>54</v>
      </c>
      <c r="B49" s="19" t="s">
        <v>97</v>
      </c>
      <c r="C49" s="19" t="s">
        <v>258</v>
      </c>
      <c r="D49" s="17" t="s">
        <v>55</v>
      </c>
      <c r="E49" s="20" t="s">
        <v>259</v>
      </c>
      <c r="F49" s="21" t="s">
        <v>260</v>
      </c>
      <c r="G49" s="22"/>
      <c r="H49" s="46"/>
      <c r="I49" s="22">
        <f>ROUND(ROUND(H49,2)*ROUND(G49,2),2)</f>
        <v>0</v>
      </c>
      <c r="K49" s="41" t="str">
        <f>IF(B49&lt;&gt;0,C49&amp;D49,"")</f>
        <v>027211</v>
      </c>
      <c r="L49">
        <f t="shared" si="0"/>
        <v>49</v>
      </c>
      <c r="M49" s="43">
        <f t="shared" si="1"/>
        <v>0</v>
      </c>
      <c r="N49">
        <f t="shared" si="2"/>
        <v>0</v>
      </c>
    </row>
    <row r="50" spans="1:14" ht="12">
      <c r="A50" s="42" t="s">
        <v>47</v>
      </c>
      <c r="B50" s="17"/>
      <c r="C50" s="17"/>
      <c r="D50" s="17"/>
      <c r="E50" s="24" t="s">
        <v>261</v>
      </c>
      <c r="F50" s="17"/>
      <c r="G50" s="17"/>
      <c r="H50" s="45"/>
      <c r="I50" s="17"/>
      <c r="K50" s="41"/>
      <c r="L50">
        <f t="shared" si="0"/>
        <v>50</v>
      </c>
      <c r="M50" s="43">
        <f t="shared" si="1"/>
        <v>0</v>
      </c>
      <c r="N50">
        <f t="shared" si="2"/>
        <v>0</v>
      </c>
    </row>
    <row r="51" spans="1:14" ht="12.75">
      <c r="A51" s="23" t="s">
        <v>52</v>
      </c>
      <c r="B51" s="17"/>
      <c r="C51" s="17"/>
      <c r="D51" s="17"/>
      <c r="E51" s="26" t="s">
        <v>262</v>
      </c>
      <c r="F51" s="17"/>
      <c r="G51" s="17"/>
      <c r="H51" s="45"/>
      <c r="I51" s="17"/>
      <c r="K51" s="41"/>
      <c r="L51">
        <f t="shared" si="0"/>
        <v>51</v>
      </c>
      <c r="M51" s="43">
        <f t="shared" si="1"/>
        <v>0</v>
      </c>
      <c r="N51">
        <f t="shared" si="2"/>
        <v>0</v>
      </c>
    </row>
    <row r="52" spans="1:14" ht="12">
      <c r="A52" s="25" t="s">
        <v>54</v>
      </c>
      <c r="B52" s="19" t="s">
        <v>101</v>
      </c>
      <c r="C52" s="19" t="s">
        <v>263</v>
      </c>
      <c r="D52" s="17" t="s">
        <v>55</v>
      </c>
      <c r="E52" s="20" t="s">
        <v>264</v>
      </c>
      <c r="F52" s="21" t="s">
        <v>260</v>
      </c>
      <c r="G52" s="22"/>
      <c r="H52" s="46"/>
      <c r="I52" s="22">
        <f>ROUND(ROUND(H52,2)*ROUND(G52,2),2)</f>
        <v>0</v>
      </c>
      <c r="K52" s="41" t="str">
        <f>IF(B52&lt;&gt;0,C52&amp;D52,"")</f>
        <v>027212</v>
      </c>
      <c r="L52">
        <f t="shared" si="0"/>
        <v>52</v>
      </c>
      <c r="M52" s="43">
        <f t="shared" si="1"/>
        <v>0</v>
      </c>
      <c r="N52">
        <f t="shared" si="2"/>
        <v>0</v>
      </c>
    </row>
    <row r="53" spans="1:14" ht="12.75" customHeight="1">
      <c r="A53" s="31" t="s">
        <v>45</v>
      </c>
      <c r="B53" s="17"/>
      <c r="C53" s="17"/>
      <c r="D53" s="17"/>
      <c r="E53" s="24" t="s">
        <v>261</v>
      </c>
      <c r="F53" s="17"/>
      <c r="G53" s="17"/>
      <c r="H53" s="45"/>
      <c r="I53" s="17"/>
      <c r="K53" s="41"/>
      <c r="L53">
        <f t="shared" si="0"/>
        <v>53</v>
      </c>
      <c r="M53" s="43">
        <f t="shared" si="1"/>
        <v>0</v>
      </c>
      <c r="N53">
        <f t="shared" si="2"/>
        <v>0</v>
      </c>
    </row>
    <row r="54" spans="1:14" ht="12.75">
      <c r="A54" s="42" t="s">
        <v>47</v>
      </c>
      <c r="B54" s="17"/>
      <c r="C54" s="17"/>
      <c r="D54" s="17"/>
      <c r="E54" s="26" t="s">
        <v>265</v>
      </c>
      <c r="F54" s="17"/>
      <c r="G54" s="17"/>
      <c r="H54" s="45"/>
      <c r="I54" s="17"/>
      <c r="K54" s="41"/>
      <c r="L54">
        <f t="shared" si="0"/>
        <v>54</v>
      </c>
      <c r="M54" s="43">
        <f t="shared" si="1"/>
        <v>0</v>
      </c>
      <c r="N54">
        <f t="shared" si="2"/>
        <v>0</v>
      </c>
    </row>
    <row r="55" spans="1:14" ht="12">
      <c r="A55" s="23" t="s">
        <v>52</v>
      </c>
      <c r="B55" s="19" t="s">
        <v>107</v>
      </c>
      <c r="C55" s="19" t="s">
        <v>473</v>
      </c>
      <c r="D55" s="17" t="s">
        <v>55</v>
      </c>
      <c r="E55" s="20" t="s">
        <v>474</v>
      </c>
      <c r="F55" s="21" t="s">
        <v>62</v>
      </c>
      <c r="G55" s="22"/>
      <c r="H55" s="46"/>
      <c r="I55" s="22">
        <f>ROUND(ROUND(H55,2)*ROUND(G55,2),2)</f>
        <v>0</v>
      </c>
      <c r="K55" s="41" t="str">
        <f>IF(B55&lt;&gt;0,C55&amp;D55,"")</f>
        <v>02730</v>
      </c>
      <c r="L55">
        <f t="shared" si="0"/>
        <v>55</v>
      </c>
      <c r="M55" s="43">
        <f t="shared" si="1"/>
        <v>0</v>
      </c>
      <c r="N55">
        <f t="shared" si="2"/>
        <v>0</v>
      </c>
    </row>
    <row r="56" spans="1:14" ht="12">
      <c r="A56" s="27" t="s">
        <v>54</v>
      </c>
      <c r="B56" s="17"/>
      <c r="C56" s="17"/>
      <c r="D56" s="17"/>
      <c r="E56" s="24" t="s">
        <v>475</v>
      </c>
      <c r="F56" s="17"/>
      <c r="G56" s="17"/>
      <c r="H56" s="45"/>
      <c r="I56" s="17"/>
      <c r="K56" s="41"/>
      <c r="L56">
        <f t="shared" si="0"/>
        <v>56</v>
      </c>
      <c r="M56" s="43">
        <f t="shared" si="1"/>
        <v>0</v>
      </c>
      <c r="N56">
        <f t="shared" si="2"/>
        <v>0</v>
      </c>
    </row>
    <row r="57" spans="1:14" ht="12.75">
      <c r="A57" s="42" t="s">
        <v>47</v>
      </c>
      <c r="B57" s="17"/>
      <c r="C57" s="17"/>
      <c r="D57" s="17"/>
      <c r="E57" s="26" t="s">
        <v>55</v>
      </c>
      <c r="F57" s="17"/>
      <c r="G57" s="17"/>
      <c r="H57" s="45"/>
      <c r="I57" s="17"/>
      <c r="K57" s="41"/>
      <c r="L57">
        <f t="shared" si="0"/>
        <v>57</v>
      </c>
      <c r="M57" s="43">
        <f t="shared" si="1"/>
        <v>0</v>
      </c>
      <c r="N57">
        <f t="shared" si="2"/>
        <v>0</v>
      </c>
    </row>
    <row r="58" spans="1:14" ht="12">
      <c r="A58" s="23" t="s">
        <v>52</v>
      </c>
      <c r="B58" s="19" t="s">
        <v>112</v>
      </c>
      <c r="C58" s="19" t="s">
        <v>559</v>
      </c>
      <c r="D58" s="17" t="s">
        <v>55</v>
      </c>
      <c r="E58" s="20" t="s">
        <v>474</v>
      </c>
      <c r="F58" s="21" t="s">
        <v>62</v>
      </c>
      <c r="G58" s="22"/>
      <c r="H58" s="46"/>
      <c r="I58" s="22">
        <f>ROUND(ROUND(H58,2)*ROUND(G58,2),2)</f>
        <v>0</v>
      </c>
      <c r="K58" s="41" t="str">
        <f>IF(B58&lt;&gt;0,C58&amp;D58,"")</f>
        <v>02730a</v>
      </c>
      <c r="L58">
        <f t="shared" si="0"/>
        <v>58</v>
      </c>
      <c r="M58" s="43">
        <f t="shared" si="1"/>
        <v>0</v>
      </c>
      <c r="N58">
        <f t="shared" si="2"/>
        <v>0</v>
      </c>
    </row>
    <row r="59" spans="1:14" ht="12">
      <c r="A59" s="27" t="s">
        <v>54</v>
      </c>
      <c r="B59" s="17"/>
      <c r="C59" s="17"/>
      <c r="D59" s="17"/>
      <c r="E59" s="24" t="s">
        <v>560</v>
      </c>
      <c r="F59" s="17"/>
      <c r="G59" s="17"/>
      <c r="H59" s="45"/>
      <c r="I59" s="17"/>
      <c r="K59" s="41"/>
      <c r="L59">
        <f t="shared" si="0"/>
        <v>59</v>
      </c>
      <c r="M59" s="43">
        <f t="shared" si="1"/>
        <v>0</v>
      </c>
      <c r="N59">
        <f t="shared" si="2"/>
        <v>0</v>
      </c>
    </row>
    <row r="60" spans="1:14" ht="12.75">
      <c r="A60" s="42" t="s">
        <v>47</v>
      </c>
      <c r="B60" s="17"/>
      <c r="C60" s="17"/>
      <c r="D60" s="17"/>
      <c r="E60" s="26" t="s">
        <v>55</v>
      </c>
      <c r="F60" s="17"/>
      <c r="G60" s="17"/>
      <c r="H60" s="45"/>
      <c r="I60" s="17"/>
      <c r="K60" s="41"/>
      <c r="L60">
        <f t="shared" si="0"/>
        <v>60</v>
      </c>
      <c r="M60" s="43">
        <f t="shared" si="1"/>
        <v>0</v>
      </c>
      <c r="N60">
        <f t="shared" si="2"/>
        <v>0</v>
      </c>
    </row>
    <row r="61" spans="1:14" ht="12">
      <c r="A61" s="23" t="s">
        <v>52</v>
      </c>
      <c r="B61" s="19" t="s">
        <v>116</v>
      </c>
      <c r="C61" s="19" t="s">
        <v>64</v>
      </c>
      <c r="D61" s="17" t="s">
        <v>31</v>
      </c>
      <c r="E61" s="20" t="s">
        <v>65</v>
      </c>
      <c r="F61" s="21" t="s">
        <v>62</v>
      </c>
      <c r="G61" s="22"/>
      <c r="H61" s="46"/>
      <c r="I61" s="22">
        <f>ROUND(ROUND(H61,2)*ROUND(G61,2),2)</f>
        <v>0</v>
      </c>
      <c r="K61" s="41" t="str">
        <f>IF(B61&lt;&gt;0,C61&amp;D61,"")</f>
        <v>02750R1</v>
      </c>
      <c r="L61">
        <f t="shared" si="0"/>
        <v>61</v>
      </c>
      <c r="M61" s="43">
        <f t="shared" si="1"/>
        <v>0</v>
      </c>
      <c r="N61">
        <f t="shared" si="2"/>
        <v>0</v>
      </c>
    </row>
    <row r="62" spans="1:14" ht="38.25" customHeight="1">
      <c r="A62" s="25" t="s">
        <v>54</v>
      </c>
      <c r="B62" s="17"/>
      <c r="C62" s="17"/>
      <c r="D62" s="17"/>
      <c r="E62" s="24" t="s">
        <v>436</v>
      </c>
      <c r="F62" s="17"/>
      <c r="G62" s="17"/>
      <c r="H62" s="45"/>
      <c r="I62" s="17"/>
      <c r="K62" s="41"/>
      <c r="L62">
        <f t="shared" si="0"/>
        <v>62</v>
      </c>
      <c r="M62" s="43">
        <f t="shared" si="1"/>
        <v>0</v>
      </c>
      <c r="N62">
        <f t="shared" si="2"/>
        <v>0</v>
      </c>
    </row>
    <row r="63" spans="1:14" ht="12.75" customHeight="1">
      <c r="A63" s="31" t="s">
        <v>45</v>
      </c>
      <c r="B63" s="17"/>
      <c r="C63" s="17"/>
      <c r="D63" s="17"/>
      <c r="E63" s="26" t="s">
        <v>55</v>
      </c>
      <c r="F63" s="17"/>
      <c r="G63" s="17"/>
      <c r="H63" s="45"/>
      <c r="I63" s="17"/>
      <c r="K63" s="41"/>
      <c r="L63">
        <f t="shared" si="0"/>
        <v>63</v>
      </c>
      <c r="M63" s="43">
        <f t="shared" si="1"/>
        <v>0</v>
      </c>
      <c r="N63">
        <f t="shared" si="2"/>
        <v>0</v>
      </c>
    </row>
    <row r="64" spans="1:14" ht="12">
      <c r="A64" s="42" t="s">
        <v>47</v>
      </c>
      <c r="B64" s="19" t="s">
        <v>119</v>
      </c>
      <c r="C64" s="19" t="s">
        <v>64</v>
      </c>
      <c r="D64" s="17" t="s">
        <v>26</v>
      </c>
      <c r="E64" s="20" t="s">
        <v>65</v>
      </c>
      <c r="F64" s="21" t="s">
        <v>62</v>
      </c>
      <c r="G64" s="22"/>
      <c r="H64" s="46"/>
      <c r="I64" s="22">
        <f>ROUND(ROUND(H64,2)*ROUND(G64,2),2)</f>
        <v>0</v>
      </c>
      <c r="K64" s="41" t="str">
        <f>IF(B64&lt;&gt;0,C64&amp;D64,"")</f>
        <v>02750R2</v>
      </c>
      <c r="L64">
        <f t="shared" si="0"/>
        <v>64</v>
      </c>
      <c r="M64" s="43">
        <f t="shared" si="1"/>
        <v>0</v>
      </c>
      <c r="N64">
        <f t="shared" si="2"/>
        <v>0</v>
      </c>
    </row>
    <row r="65" spans="1:14" ht="41.25" customHeight="1">
      <c r="A65" s="23" t="s">
        <v>52</v>
      </c>
      <c r="B65" s="17"/>
      <c r="C65" s="17"/>
      <c r="D65" s="17"/>
      <c r="E65" s="24" t="s">
        <v>266</v>
      </c>
      <c r="F65" s="17"/>
      <c r="G65" s="17"/>
      <c r="H65" s="45"/>
      <c r="I65" s="17"/>
      <c r="K65" s="41"/>
      <c r="L65">
        <f t="shared" si="0"/>
        <v>65</v>
      </c>
      <c r="M65" s="43">
        <f t="shared" si="1"/>
        <v>0</v>
      </c>
      <c r="N65">
        <f t="shared" si="2"/>
        <v>0</v>
      </c>
    </row>
    <row r="66" spans="1:14" ht="12.75">
      <c r="A66" s="27" t="s">
        <v>54</v>
      </c>
      <c r="B66" s="17"/>
      <c r="C66" s="17"/>
      <c r="D66" s="17"/>
      <c r="E66" s="26" t="s">
        <v>55</v>
      </c>
      <c r="F66" s="17"/>
      <c r="G66" s="17"/>
      <c r="H66" s="45"/>
      <c r="I66" s="17"/>
      <c r="K66" s="41"/>
      <c r="L66">
        <f t="shared" si="0"/>
        <v>66</v>
      </c>
      <c r="M66" s="43">
        <f t="shared" si="1"/>
        <v>0</v>
      </c>
      <c r="N66">
        <f t="shared" si="2"/>
        <v>0</v>
      </c>
    </row>
    <row r="67" spans="1:14" ht="12">
      <c r="A67" s="42" t="s">
        <v>47</v>
      </c>
      <c r="B67" s="19" t="s">
        <v>122</v>
      </c>
      <c r="C67" s="19" t="s">
        <v>64</v>
      </c>
      <c r="D67" s="17" t="s">
        <v>27</v>
      </c>
      <c r="E67" s="20" t="s">
        <v>65</v>
      </c>
      <c r="F67" s="21" t="s">
        <v>62</v>
      </c>
      <c r="G67" s="22"/>
      <c r="H67" s="46"/>
      <c r="I67" s="22">
        <f>ROUND(ROUND(H67,2)*ROUND(G67,2),2)</f>
        <v>0</v>
      </c>
      <c r="K67" s="41" t="str">
        <f>IF(B67&lt;&gt;0,C67&amp;D67,"")</f>
        <v>02750R3</v>
      </c>
      <c r="L67">
        <f t="shared" si="0"/>
        <v>67</v>
      </c>
      <c r="M67" s="43">
        <f t="shared" si="1"/>
        <v>0</v>
      </c>
      <c r="N67">
        <f t="shared" si="2"/>
        <v>0</v>
      </c>
    </row>
    <row r="68" spans="1:14" ht="41.25" customHeight="1">
      <c r="A68" s="23" t="s">
        <v>52</v>
      </c>
      <c r="B68" s="17"/>
      <c r="C68" s="17"/>
      <c r="D68" s="17"/>
      <c r="E68" s="24" t="s">
        <v>66</v>
      </c>
      <c r="F68" s="17"/>
      <c r="G68" s="17"/>
      <c r="H68" s="45"/>
      <c r="I68" s="17"/>
      <c r="K68" s="41"/>
      <c r="L68">
        <f t="shared" si="0"/>
        <v>68</v>
      </c>
      <c r="M68" s="43">
        <f t="shared" si="1"/>
        <v>0</v>
      </c>
      <c r="N68">
        <f t="shared" si="2"/>
        <v>0</v>
      </c>
    </row>
    <row r="69" spans="1:14" ht="12.75">
      <c r="A69" s="27" t="s">
        <v>54</v>
      </c>
      <c r="B69" s="17"/>
      <c r="C69" s="17"/>
      <c r="D69" s="17"/>
      <c r="E69" s="26" t="s">
        <v>55</v>
      </c>
      <c r="F69" s="17"/>
      <c r="G69" s="17"/>
      <c r="H69" s="45"/>
      <c r="I69" s="17"/>
      <c r="K69" s="41"/>
      <c r="L69">
        <f t="shared" si="0"/>
        <v>69</v>
      </c>
      <c r="M69" s="43">
        <f t="shared" si="1"/>
        <v>0</v>
      </c>
      <c r="N69">
        <f t="shared" si="2"/>
        <v>0</v>
      </c>
    </row>
    <row r="70" spans="1:14" ht="12">
      <c r="A70" s="42" t="s">
        <v>47</v>
      </c>
      <c r="B70" s="19" t="s">
        <v>125</v>
      </c>
      <c r="C70" s="19" t="s">
        <v>67</v>
      </c>
      <c r="D70" s="17" t="s">
        <v>31</v>
      </c>
      <c r="E70" s="20" t="s">
        <v>68</v>
      </c>
      <c r="F70" s="21" t="s">
        <v>69</v>
      </c>
      <c r="G70" s="22"/>
      <c r="H70" s="46"/>
      <c r="I70" s="22">
        <f>ROUND(ROUND(H70,2)*ROUND(G70,2),2)</f>
        <v>0</v>
      </c>
      <c r="K70" s="41" t="str">
        <f>IF(B70&lt;&gt;0,C70&amp;D70,"")</f>
        <v>02851R1</v>
      </c>
      <c r="L70">
        <f t="shared" si="0"/>
        <v>70</v>
      </c>
      <c r="M70" s="43">
        <f t="shared" si="1"/>
        <v>0</v>
      </c>
      <c r="N70">
        <f t="shared" si="2"/>
        <v>0</v>
      </c>
    </row>
    <row r="71" spans="1:14" ht="24.75">
      <c r="A71" s="23" t="s">
        <v>52</v>
      </c>
      <c r="B71" s="17"/>
      <c r="C71" s="17"/>
      <c r="D71" s="17"/>
      <c r="E71" s="24" t="s">
        <v>437</v>
      </c>
      <c r="F71" s="17"/>
      <c r="G71" s="17"/>
      <c r="H71" s="45"/>
      <c r="I71" s="17"/>
      <c r="K71" s="41"/>
      <c r="L71">
        <f t="shared" si="0"/>
        <v>71</v>
      </c>
      <c r="M71" s="43">
        <f t="shared" si="1"/>
        <v>0</v>
      </c>
      <c r="N71">
        <f t="shared" si="2"/>
        <v>0</v>
      </c>
    </row>
    <row r="72" spans="1:14" ht="12.75">
      <c r="A72" s="25" t="s">
        <v>54</v>
      </c>
      <c r="B72" s="17"/>
      <c r="C72" s="17"/>
      <c r="D72" s="17"/>
      <c r="E72" s="26" t="s">
        <v>55</v>
      </c>
      <c r="F72" s="17"/>
      <c r="G72" s="17"/>
      <c r="H72" s="45"/>
      <c r="I72" s="17"/>
      <c r="K72" s="41"/>
      <c r="L72">
        <f t="shared" si="0"/>
        <v>72</v>
      </c>
      <c r="M72" s="43">
        <f t="shared" si="1"/>
        <v>0</v>
      </c>
      <c r="N72">
        <f t="shared" si="2"/>
        <v>0</v>
      </c>
    </row>
    <row r="73" spans="1:14" ht="12.75" customHeight="1">
      <c r="A73" s="31" t="s">
        <v>45</v>
      </c>
      <c r="B73" s="19" t="s">
        <v>130</v>
      </c>
      <c r="C73" s="19" t="s">
        <v>67</v>
      </c>
      <c r="D73" s="17" t="s">
        <v>26</v>
      </c>
      <c r="E73" s="20" t="s">
        <v>68</v>
      </c>
      <c r="F73" s="21" t="s">
        <v>69</v>
      </c>
      <c r="G73" s="22"/>
      <c r="H73" s="46"/>
      <c r="I73" s="22">
        <f>ROUND(ROUND(H73,2)*ROUND(G73,2),2)</f>
        <v>0</v>
      </c>
      <c r="K73" s="41" t="str">
        <f>IF(B73&lt;&gt;0,C73&amp;D73,"")</f>
        <v>02851R2</v>
      </c>
      <c r="L73">
        <f t="shared" si="0"/>
        <v>73</v>
      </c>
      <c r="M73" s="43">
        <f t="shared" si="1"/>
        <v>0</v>
      </c>
      <c r="N73">
        <f t="shared" si="2"/>
        <v>0</v>
      </c>
    </row>
    <row r="74" spans="1:14" ht="24.75">
      <c r="A74" s="42" t="s">
        <v>47</v>
      </c>
      <c r="B74" s="17"/>
      <c r="C74" s="17"/>
      <c r="D74" s="17"/>
      <c r="E74" s="24" t="s">
        <v>267</v>
      </c>
      <c r="F74" s="17"/>
      <c r="G74" s="17"/>
      <c r="H74" s="45"/>
      <c r="I74" s="17"/>
      <c r="K74" s="41"/>
      <c r="L74">
        <f t="shared" si="0"/>
        <v>74</v>
      </c>
      <c r="M74" s="43">
        <f t="shared" si="1"/>
        <v>0</v>
      </c>
      <c r="N74">
        <f t="shared" si="2"/>
        <v>0</v>
      </c>
    </row>
    <row r="75" spans="1:14" ht="12.75">
      <c r="A75" s="23" t="s">
        <v>52</v>
      </c>
      <c r="B75" s="17"/>
      <c r="C75" s="17"/>
      <c r="D75" s="17"/>
      <c r="E75" s="26" t="s">
        <v>55</v>
      </c>
      <c r="F75" s="17"/>
      <c r="G75" s="17"/>
      <c r="H75" s="45"/>
      <c r="I75" s="17"/>
      <c r="K75" s="41"/>
      <c r="L75">
        <f aca="true" t="shared" si="3" ref="L75:L138">ROW(K75)</f>
        <v>75</v>
      </c>
      <c r="M75" s="43">
        <f aca="true" t="shared" si="4" ref="M75:M138">H75</f>
        <v>0</v>
      </c>
      <c r="N75">
        <f aca="true" t="shared" si="5" ref="N75:N138">IF(M75&lt;&gt;0,1,0)</f>
        <v>0</v>
      </c>
    </row>
    <row r="76" spans="1:14" ht="12">
      <c r="A76" s="27" t="s">
        <v>54</v>
      </c>
      <c r="B76" s="19" t="s">
        <v>135</v>
      </c>
      <c r="C76" s="19" t="s">
        <v>67</v>
      </c>
      <c r="D76" s="17" t="s">
        <v>27</v>
      </c>
      <c r="E76" s="20" t="s">
        <v>68</v>
      </c>
      <c r="F76" s="21" t="s">
        <v>69</v>
      </c>
      <c r="G76" s="22"/>
      <c r="H76" s="46"/>
      <c r="I76" s="22">
        <f>ROUND(ROUND(H76,2)*ROUND(G76,2),2)</f>
        <v>0</v>
      </c>
      <c r="K76" s="41" t="str">
        <f>IF(B76&lt;&gt;0,C76&amp;D76,"")</f>
        <v>02851R3</v>
      </c>
      <c r="L76">
        <f t="shared" si="3"/>
        <v>76</v>
      </c>
      <c r="M76" s="43">
        <f t="shared" si="4"/>
        <v>0</v>
      </c>
      <c r="N76">
        <f t="shared" si="5"/>
        <v>0</v>
      </c>
    </row>
    <row r="77" spans="1:14" ht="24.75">
      <c r="A77" s="42" t="s">
        <v>47</v>
      </c>
      <c r="B77" s="17"/>
      <c r="C77" s="17"/>
      <c r="D77" s="17"/>
      <c r="E77" s="24" t="s">
        <v>70</v>
      </c>
      <c r="F77" s="17"/>
      <c r="G77" s="17"/>
      <c r="H77" s="45"/>
      <c r="I77" s="17"/>
      <c r="K77" s="41"/>
      <c r="L77">
        <f t="shared" si="3"/>
        <v>77</v>
      </c>
      <c r="M77" s="43">
        <f t="shared" si="4"/>
        <v>0</v>
      </c>
      <c r="N77">
        <f t="shared" si="5"/>
        <v>0</v>
      </c>
    </row>
    <row r="78" spans="1:14" ht="12.75">
      <c r="A78" s="23" t="s">
        <v>52</v>
      </c>
      <c r="B78" s="17"/>
      <c r="C78" s="17"/>
      <c r="D78" s="17"/>
      <c r="E78" s="26" t="s">
        <v>55</v>
      </c>
      <c r="F78" s="17"/>
      <c r="G78" s="17"/>
      <c r="H78" s="45"/>
      <c r="I78" s="17"/>
      <c r="K78" s="41"/>
      <c r="L78">
        <f t="shared" si="3"/>
        <v>78</v>
      </c>
      <c r="M78" s="43">
        <f t="shared" si="4"/>
        <v>0</v>
      </c>
      <c r="N78">
        <f t="shared" si="5"/>
        <v>0</v>
      </c>
    </row>
    <row r="79" spans="1:14" ht="12">
      <c r="A79" s="27" t="s">
        <v>54</v>
      </c>
      <c r="B79" s="19" t="s">
        <v>139</v>
      </c>
      <c r="C79" s="19" t="s">
        <v>72</v>
      </c>
      <c r="D79" s="17" t="s">
        <v>55</v>
      </c>
      <c r="E79" s="20" t="s">
        <v>73</v>
      </c>
      <c r="F79" s="21" t="s">
        <v>74</v>
      </c>
      <c r="G79" s="22"/>
      <c r="H79" s="46"/>
      <c r="I79" s="22">
        <f>ROUND(ROUND(H79,2)*ROUND(G79,2),2)</f>
        <v>0</v>
      </c>
      <c r="K79" s="41" t="str">
        <f>IF(B79&lt;&gt;0,C79&amp;D79,"")</f>
        <v>029113</v>
      </c>
      <c r="L79">
        <f t="shared" si="3"/>
        <v>79</v>
      </c>
      <c r="M79" s="43">
        <f t="shared" si="4"/>
        <v>0</v>
      </c>
      <c r="N79">
        <f t="shared" si="5"/>
        <v>0</v>
      </c>
    </row>
    <row r="80" spans="1:14" ht="12">
      <c r="A80" s="42" t="s">
        <v>47</v>
      </c>
      <c r="B80" s="17"/>
      <c r="C80" s="17"/>
      <c r="D80" s="17"/>
      <c r="E80" s="24" t="s">
        <v>55</v>
      </c>
      <c r="F80" s="17"/>
      <c r="G80" s="17"/>
      <c r="H80" s="45"/>
      <c r="I80" s="17"/>
      <c r="K80" s="41"/>
      <c r="L80">
        <f t="shared" si="3"/>
        <v>80</v>
      </c>
      <c r="M80" s="43">
        <f t="shared" si="4"/>
        <v>0</v>
      </c>
      <c r="N80">
        <f t="shared" si="5"/>
        <v>0</v>
      </c>
    </row>
    <row r="81" spans="1:14" ht="12.75">
      <c r="A81" s="23" t="s">
        <v>52</v>
      </c>
      <c r="B81" s="17"/>
      <c r="C81" s="17"/>
      <c r="D81" s="17"/>
      <c r="E81" s="26" t="s">
        <v>55</v>
      </c>
      <c r="F81" s="17"/>
      <c r="G81" s="17"/>
      <c r="H81" s="45"/>
      <c r="I81" s="17"/>
      <c r="K81" s="41"/>
      <c r="L81">
        <f t="shared" si="3"/>
        <v>81</v>
      </c>
      <c r="M81" s="43">
        <f t="shared" si="4"/>
        <v>0</v>
      </c>
      <c r="N81">
        <f t="shared" si="5"/>
        <v>0</v>
      </c>
    </row>
    <row r="82" spans="1:14" ht="12">
      <c r="A82" s="27" t="s">
        <v>54</v>
      </c>
      <c r="B82" s="19" t="s">
        <v>143</v>
      </c>
      <c r="C82" s="19" t="s">
        <v>76</v>
      </c>
      <c r="D82" s="17" t="s">
        <v>31</v>
      </c>
      <c r="E82" s="20" t="s">
        <v>77</v>
      </c>
      <c r="F82" s="21" t="s">
        <v>62</v>
      </c>
      <c r="G82" s="22"/>
      <c r="H82" s="46"/>
      <c r="I82" s="22">
        <f>ROUND(ROUND(H82,2)*ROUND(G82,2),2)</f>
        <v>0</v>
      </c>
      <c r="K82" s="41" t="str">
        <f>IF(B82&lt;&gt;0,C82&amp;D82,"")</f>
        <v>029401</v>
      </c>
      <c r="L82">
        <f t="shared" si="3"/>
        <v>82</v>
      </c>
      <c r="M82" s="43">
        <f t="shared" si="4"/>
        <v>0</v>
      </c>
      <c r="N82">
        <f t="shared" si="5"/>
        <v>0</v>
      </c>
    </row>
    <row r="83" spans="1:14" ht="24.75">
      <c r="A83" s="42" t="s">
        <v>47</v>
      </c>
      <c r="B83" s="17"/>
      <c r="C83" s="17"/>
      <c r="D83" s="17"/>
      <c r="E83" s="24" t="s">
        <v>438</v>
      </c>
      <c r="F83" s="17"/>
      <c r="G83" s="17"/>
      <c r="H83" s="45"/>
      <c r="I83" s="17"/>
      <c r="K83" s="41"/>
      <c r="L83">
        <f t="shared" si="3"/>
        <v>83</v>
      </c>
      <c r="M83" s="43">
        <f t="shared" si="4"/>
        <v>0</v>
      </c>
      <c r="N83">
        <f t="shared" si="5"/>
        <v>0</v>
      </c>
    </row>
    <row r="84" spans="1:14" ht="12.75">
      <c r="A84" s="23" t="s">
        <v>52</v>
      </c>
      <c r="B84" s="17"/>
      <c r="C84" s="17"/>
      <c r="D84" s="17"/>
      <c r="E84" s="26" t="s">
        <v>55</v>
      </c>
      <c r="F84" s="17"/>
      <c r="G84" s="17"/>
      <c r="H84" s="45"/>
      <c r="I84" s="17"/>
      <c r="K84" s="41"/>
      <c r="L84">
        <f t="shared" si="3"/>
        <v>84</v>
      </c>
      <c r="M84" s="43">
        <f t="shared" si="4"/>
        <v>0</v>
      </c>
      <c r="N84">
        <f t="shared" si="5"/>
        <v>0</v>
      </c>
    </row>
    <row r="85" spans="1:14" ht="12">
      <c r="A85" s="27" t="s">
        <v>54</v>
      </c>
      <c r="B85" s="19" t="s">
        <v>146</v>
      </c>
      <c r="C85" s="19" t="s">
        <v>76</v>
      </c>
      <c r="D85" s="17" t="s">
        <v>26</v>
      </c>
      <c r="E85" s="20" t="s">
        <v>77</v>
      </c>
      <c r="F85" s="21" t="s">
        <v>62</v>
      </c>
      <c r="G85" s="22"/>
      <c r="H85" s="46"/>
      <c r="I85" s="22">
        <f>ROUND(ROUND(H85,2)*ROUND(G85,2),2)</f>
        <v>0</v>
      </c>
      <c r="K85" s="41" t="str">
        <f>IF(B85&lt;&gt;0,C85&amp;D85,"")</f>
        <v>029402</v>
      </c>
      <c r="L85">
        <f t="shared" si="3"/>
        <v>85</v>
      </c>
      <c r="M85" s="43">
        <f t="shared" si="4"/>
        <v>0</v>
      </c>
      <c r="N85">
        <f t="shared" si="5"/>
        <v>0</v>
      </c>
    </row>
    <row r="86" spans="1:14" ht="24.75">
      <c r="A86" s="42" t="s">
        <v>47</v>
      </c>
      <c r="B86" s="17"/>
      <c r="C86" s="17"/>
      <c r="D86" s="17"/>
      <c r="E86" s="24" t="s">
        <v>268</v>
      </c>
      <c r="F86" s="17"/>
      <c r="G86" s="17"/>
      <c r="H86" s="45"/>
      <c r="I86" s="17"/>
      <c r="K86" s="41"/>
      <c r="L86">
        <f t="shared" si="3"/>
        <v>86</v>
      </c>
      <c r="M86" s="43">
        <f t="shared" si="4"/>
        <v>0</v>
      </c>
      <c r="N86">
        <f t="shared" si="5"/>
        <v>0</v>
      </c>
    </row>
    <row r="87" spans="1:14" ht="12.75">
      <c r="A87" s="23" t="s">
        <v>52</v>
      </c>
      <c r="B87" s="17"/>
      <c r="C87" s="17"/>
      <c r="D87" s="17"/>
      <c r="E87" s="26" t="s">
        <v>55</v>
      </c>
      <c r="F87" s="17"/>
      <c r="G87" s="17"/>
      <c r="H87" s="45"/>
      <c r="I87" s="17"/>
      <c r="K87" s="41"/>
      <c r="L87">
        <f t="shared" si="3"/>
        <v>87</v>
      </c>
      <c r="M87" s="43">
        <f t="shared" si="4"/>
        <v>0</v>
      </c>
      <c r="N87">
        <f t="shared" si="5"/>
        <v>0</v>
      </c>
    </row>
    <row r="88" spans="1:14" ht="12">
      <c r="A88" s="27" t="s">
        <v>54</v>
      </c>
      <c r="B88" s="19" t="s">
        <v>149</v>
      </c>
      <c r="C88" s="19" t="s">
        <v>76</v>
      </c>
      <c r="D88" s="17" t="s">
        <v>27</v>
      </c>
      <c r="E88" s="20" t="s">
        <v>77</v>
      </c>
      <c r="F88" s="21" t="s">
        <v>62</v>
      </c>
      <c r="G88" s="22"/>
      <c r="H88" s="46"/>
      <c r="I88" s="22">
        <f>ROUND(ROUND(H88,2)*ROUND(G88,2),2)</f>
        <v>0</v>
      </c>
      <c r="K88" s="41" t="str">
        <f>IF(B88&lt;&gt;0,C88&amp;D88,"")</f>
        <v>029403</v>
      </c>
      <c r="L88">
        <f t="shared" si="3"/>
        <v>88</v>
      </c>
      <c r="M88" s="43">
        <f t="shared" si="4"/>
        <v>0</v>
      </c>
      <c r="N88">
        <f t="shared" si="5"/>
        <v>0</v>
      </c>
    </row>
    <row r="89" spans="1:14" ht="24.75">
      <c r="A89" s="42" t="s">
        <v>47</v>
      </c>
      <c r="B89" s="17"/>
      <c r="C89" s="17"/>
      <c r="D89" s="17"/>
      <c r="E89" s="24" t="s">
        <v>78</v>
      </c>
      <c r="F89" s="17"/>
      <c r="G89" s="17"/>
      <c r="H89" s="45"/>
      <c r="I89" s="17"/>
      <c r="K89" s="41"/>
      <c r="L89">
        <f t="shared" si="3"/>
        <v>89</v>
      </c>
      <c r="M89" s="43">
        <f t="shared" si="4"/>
        <v>0</v>
      </c>
      <c r="N89">
        <f t="shared" si="5"/>
        <v>0</v>
      </c>
    </row>
    <row r="90" spans="1:14" ht="12.75">
      <c r="A90" s="23" t="s">
        <v>52</v>
      </c>
      <c r="B90" s="17"/>
      <c r="C90" s="17"/>
      <c r="D90" s="17"/>
      <c r="E90" s="26" t="s">
        <v>55</v>
      </c>
      <c r="F90" s="17"/>
      <c r="G90" s="17"/>
      <c r="H90" s="45"/>
      <c r="I90" s="17"/>
      <c r="K90" s="41"/>
      <c r="L90">
        <f t="shared" si="3"/>
        <v>90</v>
      </c>
      <c r="M90" s="43">
        <f t="shared" si="4"/>
        <v>0</v>
      </c>
      <c r="N90">
        <f t="shared" si="5"/>
        <v>0</v>
      </c>
    </row>
    <row r="91" spans="1:14" ht="12">
      <c r="A91" s="27" t="s">
        <v>54</v>
      </c>
      <c r="B91" s="19" t="s">
        <v>153</v>
      </c>
      <c r="C91" s="19" t="s">
        <v>79</v>
      </c>
      <c r="D91" s="17" t="s">
        <v>49</v>
      </c>
      <c r="E91" s="20" t="s">
        <v>80</v>
      </c>
      <c r="F91" s="21" t="s">
        <v>74</v>
      </c>
      <c r="G91" s="22"/>
      <c r="H91" s="46"/>
      <c r="I91" s="22">
        <f>ROUND(ROUND(H91,2)*ROUND(G91,2),2)</f>
        <v>0</v>
      </c>
      <c r="K91" s="41" t="str">
        <f>IF(B91&lt;&gt;0,C91&amp;D91,"")</f>
        <v>029412A</v>
      </c>
      <c r="L91">
        <f t="shared" si="3"/>
        <v>91</v>
      </c>
      <c r="M91" s="43">
        <f t="shared" si="4"/>
        <v>0</v>
      </c>
      <c r="N91">
        <f t="shared" si="5"/>
        <v>0</v>
      </c>
    </row>
    <row r="92" spans="1:14" ht="24.75">
      <c r="A92" s="42" t="s">
        <v>47</v>
      </c>
      <c r="B92" s="17"/>
      <c r="C92" s="17"/>
      <c r="D92" s="17"/>
      <c r="E92" s="24" t="s">
        <v>81</v>
      </c>
      <c r="F92" s="17"/>
      <c r="G92" s="17"/>
      <c r="H92" s="45"/>
      <c r="I92" s="17"/>
      <c r="K92" s="41"/>
      <c r="L92">
        <f t="shared" si="3"/>
        <v>92</v>
      </c>
      <c r="M92" s="43">
        <f t="shared" si="4"/>
        <v>0</v>
      </c>
      <c r="N92">
        <f t="shared" si="5"/>
        <v>0</v>
      </c>
    </row>
    <row r="93" spans="1:14" ht="12.75">
      <c r="A93" s="23" t="s">
        <v>52</v>
      </c>
      <c r="B93" s="17"/>
      <c r="C93" s="17"/>
      <c r="D93" s="17"/>
      <c r="E93" s="26" t="s">
        <v>82</v>
      </c>
      <c r="F93" s="17"/>
      <c r="G93" s="17"/>
      <c r="H93" s="45"/>
      <c r="I93" s="17"/>
      <c r="K93" s="41"/>
      <c r="L93">
        <f t="shared" si="3"/>
        <v>93</v>
      </c>
      <c r="M93" s="43">
        <f t="shared" si="4"/>
        <v>0</v>
      </c>
      <c r="N93">
        <f t="shared" si="5"/>
        <v>0</v>
      </c>
    </row>
    <row r="94" spans="2:14" ht="12.75" customHeight="1">
      <c r="B94" s="19" t="s">
        <v>158</v>
      </c>
      <c r="C94" s="19" t="s">
        <v>79</v>
      </c>
      <c r="D94" s="17" t="s">
        <v>56</v>
      </c>
      <c r="E94" s="20" t="s">
        <v>80</v>
      </c>
      <c r="F94" s="21" t="s">
        <v>74</v>
      </c>
      <c r="G94" s="22"/>
      <c r="H94" s="46"/>
      <c r="I94" s="22">
        <f>ROUND(ROUND(H94,2)*ROUND(G94,2),2)</f>
        <v>0</v>
      </c>
      <c r="K94" s="41" t="str">
        <f>IF(B94&lt;&gt;0,C94&amp;D94,"")</f>
        <v>029412B</v>
      </c>
      <c r="L94">
        <f t="shared" si="3"/>
        <v>94</v>
      </c>
      <c r="M94" s="43">
        <f t="shared" si="4"/>
        <v>0</v>
      </c>
      <c r="N94">
        <f t="shared" si="5"/>
        <v>0</v>
      </c>
    </row>
    <row r="95" spans="2:14" ht="12.75" customHeight="1">
      <c r="B95" s="17"/>
      <c r="C95" s="17"/>
      <c r="D95" s="17"/>
      <c r="E95" s="24" t="s">
        <v>269</v>
      </c>
      <c r="F95" s="17"/>
      <c r="G95" s="17"/>
      <c r="H95" s="45"/>
      <c r="I95" s="17"/>
      <c r="K95" s="41"/>
      <c r="L95">
        <f t="shared" si="3"/>
        <v>95</v>
      </c>
      <c r="M95" s="43">
        <f t="shared" si="4"/>
        <v>0</v>
      </c>
      <c r="N95">
        <f t="shared" si="5"/>
        <v>0</v>
      </c>
    </row>
    <row r="96" spans="2:14" ht="12.75" customHeight="1">
      <c r="B96" s="17"/>
      <c r="C96" s="17"/>
      <c r="D96" s="17"/>
      <c r="E96" s="26" t="s">
        <v>82</v>
      </c>
      <c r="F96" s="17"/>
      <c r="G96" s="17"/>
      <c r="H96" s="45"/>
      <c r="I96" s="17"/>
      <c r="K96" s="41"/>
      <c r="L96">
        <f t="shared" si="3"/>
        <v>96</v>
      </c>
      <c r="M96" s="43">
        <f t="shared" si="4"/>
        <v>0</v>
      </c>
      <c r="N96">
        <f t="shared" si="5"/>
        <v>0</v>
      </c>
    </row>
    <row r="97" spans="2:14" ht="12.75" customHeight="1">
      <c r="B97" s="19" t="s">
        <v>161</v>
      </c>
      <c r="C97" s="19" t="s">
        <v>83</v>
      </c>
      <c r="D97" s="17" t="s">
        <v>31</v>
      </c>
      <c r="E97" s="20" t="s">
        <v>84</v>
      </c>
      <c r="F97" s="21" t="s">
        <v>62</v>
      </c>
      <c r="G97" s="22"/>
      <c r="H97" s="46"/>
      <c r="I97" s="22">
        <f>ROUND(ROUND(H97,2)*ROUND(G97,2),2)</f>
        <v>0</v>
      </c>
      <c r="K97" s="41" t="str">
        <f>IF(B97&lt;&gt;0,C97&amp;D97,"")</f>
        <v>029431</v>
      </c>
      <c r="L97">
        <f t="shared" si="3"/>
        <v>97</v>
      </c>
      <c r="M97" s="43">
        <f t="shared" si="4"/>
        <v>0</v>
      </c>
      <c r="N97">
        <f t="shared" si="5"/>
        <v>0</v>
      </c>
    </row>
    <row r="98" spans="2:14" ht="12.75" customHeight="1">
      <c r="B98" s="17"/>
      <c r="C98" s="17"/>
      <c r="D98" s="17"/>
      <c r="E98" s="24" t="s">
        <v>439</v>
      </c>
      <c r="F98" s="17"/>
      <c r="G98" s="17"/>
      <c r="H98" s="45"/>
      <c r="I98" s="17"/>
      <c r="K98" s="41"/>
      <c r="L98">
        <f t="shared" si="3"/>
        <v>98</v>
      </c>
      <c r="M98" s="43">
        <f t="shared" si="4"/>
        <v>0</v>
      </c>
      <c r="N98">
        <f t="shared" si="5"/>
        <v>0</v>
      </c>
    </row>
    <row r="99" spans="2:14" ht="12.75" customHeight="1">
      <c r="B99" s="17"/>
      <c r="C99" s="17"/>
      <c r="D99" s="17"/>
      <c r="E99" s="26" t="s">
        <v>55</v>
      </c>
      <c r="F99" s="17"/>
      <c r="G99" s="17"/>
      <c r="H99" s="45"/>
      <c r="I99" s="17"/>
      <c r="K99" s="41"/>
      <c r="L99">
        <f t="shared" si="3"/>
        <v>99</v>
      </c>
      <c r="M99" s="43">
        <f t="shared" si="4"/>
        <v>0</v>
      </c>
      <c r="N99">
        <f t="shared" si="5"/>
        <v>0</v>
      </c>
    </row>
    <row r="100" spans="2:14" ht="12.75" customHeight="1">
      <c r="B100" s="19" t="s">
        <v>166</v>
      </c>
      <c r="C100" s="19" t="s">
        <v>83</v>
      </c>
      <c r="D100" s="17" t="s">
        <v>26</v>
      </c>
      <c r="E100" s="20" t="s">
        <v>84</v>
      </c>
      <c r="F100" s="21" t="s">
        <v>62</v>
      </c>
      <c r="G100" s="22"/>
      <c r="H100" s="46"/>
      <c r="I100" s="22">
        <f>ROUND(ROUND(H100,2)*ROUND(G100,2),2)</f>
        <v>0</v>
      </c>
      <c r="K100" s="41" t="str">
        <f>IF(B100&lt;&gt;0,C100&amp;D100,"")</f>
        <v>029432</v>
      </c>
      <c r="L100">
        <f t="shared" si="3"/>
        <v>100</v>
      </c>
      <c r="M100" s="43">
        <f t="shared" si="4"/>
        <v>0</v>
      </c>
      <c r="N100">
        <f t="shared" si="5"/>
        <v>0</v>
      </c>
    </row>
    <row r="101" spans="2:14" ht="12.75" customHeight="1">
      <c r="B101" s="17"/>
      <c r="C101" s="17"/>
      <c r="D101" s="17"/>
      <c r="E101" s="24" t="s">
        <v>270</v>
      </c>
      <c r="F101" s="17"/>
      <c r="G101" s="17"/>
      <c r="H101" s="45"/>
      <c r="I101" s="17"/>
      <c r="K101" s="41"/>
      <c r="L101">
        <f t="shared" si="3"/>
        <v>101</v>
      </c>
      <c r="M101" s="43">
        <f t="shared" si="4"/>
        <v>0</v>
      </c>
      <c r="N101">
        <f t="shared" si="5"/>
        <v>0</v>
      </c>
    </row>
    <row r="102" spans="2:14" ht="12.75" customHeight="1">
      <c r="B102" s="17"/>
      <c r="C102" s="17"/>
      <c r="D102" s="17"/>
      <c r="E102" s="26" t="s">
        <v>55</v>
      </c>
      <c r="F102" s="17"/>
      <c r="G102" s="17"/>
      <c r="H102" s="45"/>
      <c r="I102" s="17"/>
      <c r="K102" s="41"/>
      <c r="L102">
        <f t="shared" si="3"/>
        <v>102</v>
      </c>
      <c r="M102" s="43">
        <f t="shared" si="4"/>
        <v>0</v>
      </c>
      <c r="N102">
        <f t="shared" si="5"/>
        <v>0</v>
      </c>
    </row>
    <row r="103" spans="2:14" ht="12.75" customHeight="1">
      <c r="B103" s="19" t="s">
        <v>170</v>
      </c>
      <c r="C103" s="19" t="s">
        <v>83</v>
      </c>
      <c r="D103" s="17" t="s">
        <v>27</v>
      </c>
      <c r="E103" s="20" t="s">
        <v>84</v>
      </c>
      <c r="F103" s="21" t="s">
        <v>62</v>
      </c>
      <c r="G103" s="22"/>
      <c r="H103" s="46"/>
      <c r="I103" s="22">
        <f>ROUND(ROUND(H103,2)*ROUND(G103,2),2)</f>
        <v>0</v>
      </c>
      <c r="K103" s="41" t="str">
        <f>IF(B103&lt;&gt;0,C103&amp;D103,"")</f>
        <v>029433</v>
      </c>
      <c r="L103">
        <f t="shared" si="3"/>
        <v>103</v>
      </c>
      <c r="M103" s="43">
        <f t="shared" si="4"/>
        <v>0</v>
      </c>
      <c r="N103">
        <f t="shared" si="5"/>
        <v>0</v>
      </c>
    </row>
    <row r="104" spans="2:14" ht="12.75" customHeight="1">
      <c r="B104" s="17"/>
      <c r="C104" s="17"/>
      <c r="D104" s="17"/>
      <c r="E104" s="24" t="s">
        <v>85</v>
      </c>
      <c r="F104" s="17"/>
      <c r="G104" s="17"/>
      <c r="H104" s="45"/>
      <c r="I104" s="17"/>
      <c r="K104" s="41"/>
      <c r="L104">
        <f t="shared" si="3"/>
        <v>104</v>
      </c>
      <c r="M104" s="43">
        <f t="shared" si="4"/>
        <v>0</v>
      </c>
      <c r="N104">
        <f t="shared" si="5"/>
        <v>0</v>
      </c>
    </row>
    <row r="105" spans="2:14" ht="12.75" customHeight="1">
      <c r="B105" s="17"/>
      <c r="C105" s="17"/>
      <c r="D105" s="17"/>
      <c r="E105" s="26" t="s">
        <v>55</v>
      </c>
      <c r="F105" s="17"/>
      <c r="G105" s="17"/>
      <c r="H105" s="45"/>
      <c r="I105" s="17"/>
      <c r="K105" s="41"/>
      <c r="L105">
        <f t="shared" si="3"/>
        <v>105</v>
      </c>
      <c r="M105" s="43">
        <f t="shared" si="4"/>
        <v>0</v>
      </c>
      <c r="N105">
        <f t="shared" si="5"/>
        <v>0</v>
      </c>
    </row>
    <row r="106" spans="2:14" ht="12.75" customHeight="1">
      <c r="B106" s="19" t="s">
        <v>174</v>
      </c>
      <c r="C106" s="19" t="s">
        <v>87</v>
      </c>
      <c r="D106" s="17" t="s">
        <v>55</v>
      </c>
      <c r="E106" s="20" t="s">
        <v>88</v>
      </c>
      <c r="F106" s="21" t="s">
        <v>62</v>
      </c>
      <c r="G106" s="22"/>
      <c r="H106" s="46"/>
      <c r="I106" s="22">
        <f>ROUND(ROUND(H106,2)*ROUND(G106,2),2)</f>
        <v>0</v>
      </c>
      <c r="K106" s="41" t="str">
        <f>IF(B106&lt;&gt;0,C106&amp;D106,"")</f>
        <v>02944</v>
      </c>
      <c r="L106">
        <f t="shared" si="3"/>
        <v>106</v>
      </c>
      <c r="M106" s="43">
        <f t="shared" si="4"/>
        <v>0</v>
      </c>
      <c r="N106">
        <f t="shared" si="5"/>
        <v>0</v>
      </c>
    </row>
    <row r="107" spans="2:14" ht="12.75" customHeight="1">
      <c r="B107" s="17"/>
      <c r="C107" s="17"/>
      <c r="D107" s="17"/>
      <c r="E107" s="24" t="s">
        <v>55</v>
      </c>
      <c r="F107" s="17"/>
      <c r="G107" s="17"/>
      <c r="H107" s="45"/>
      <c r="I107" s="17"/>
      <c r="K107" s="41"/>
      <c r="L107">
        <f t="shared" si="3"/>
        <v>107</v>
      </c>
      <c r="M107" s="43">
        <f t="shared" si="4"/>
        <v>0</v>
      </c>
      <c r="N107">
        <f t="shared" si="5"/>
        <v>0</v>
      </c>
    </row>
    <row r="108" spans="2:14" ht="12.75" customHeight="1">
      <c r="B108" s="17"/>
      <c r="C108" s="17"/>
      <c r="D108" s="17"/>
      <c r="E108" s="26" t="s">
        <v>55</v>
      </c>
      <c r="F108" s="17"/>
      <c r="G108" s="17"/>
      <c r="H108" s="45"/>
      <c r="I108" s="17"/>
      <c r="K108" s="41"/>
      <c r="L108">
        <f t="shared" si="3"/>
        <v>108</v>
      </c>
      <c r="M108" s="43">
        <f t="shared" si="4"/>
        <v>0</v>
      </c>
      <c r="N108">
        <f t="shared" si="5"/>
        <v>0</v>
      </c>
    </row>
    <row r="109" spans="2:14" ht="12.75" customHeight="1">
      <c r="B109" s="19" t="s">
        <v>177</v>
      </c>
      <c r="C109" s="19" t="s">
        <v>90</v>
      </c>
      <c r="D109" s="17" t="s">
        <v>31</v>
      </c>
      <c r="E109" s="20" t="s">
        <v>91</v>
      </c>
      <c r="F109" s="21" t="s">
        <v>74</v>
      </c>
      <c r="G109" s="22"/>
      <c r="H109" s="46"/>
      <c r="I109" s="22">
        <f>ROUND(ROUND(H109,2)*ROUND(G109,2),2)</f>
        <v>0</v>
      </c>
      <c r="K109" s="41" t="str">
        <f>IF(B109&lt;&gt;0,C109&amp;D109,"")</f>
        <v>029531</v>
      </c>
      <c r="L109">
        <f t="shared" si="3"/>
        <v>109</v>
      </c>
      <c r="M109" s="43">
        <f t="shared" si="4"/>
        <v>0</v>
      </c>
      <c r="N109">
        <f t="shared" si="5"/>
        <v>0</v>
      </c>
    </row>
    <row r="110" spans="2:14" ht="12.75" customHeight="1">
      <c r="B110" s="17"/>
      <c r="C110" s="17"/>
      <c r="D110" s="17"/>
      <c r="E110" s="24" t="s">
        <v>440</v>
      </c>
      <c r="F110" s="17"/>
      <c r="G110" s="17"/>
      <c r="H110" s="45"/>
      <c r="I110" s="17"/>
      <c r="K110" s="41"/>
      <c r="L110">
        <f t="shared" si="3"/>
        <v>110</v>
      </c>
      <c r="M110" s="43">
        <f t="shared" si="4"/>
        <v>0</v>
      </c>
      <c r="N110">
        <f t="shared" si="5"/>
        <v>0</v>
      </c>
    </row>
    <row r="111" spans="2:14" ht="12.75" customHeight="1">
      <c r="B111" s="17"/>
      <c r="C111" s="17"/>
      <c r="D111" s="17"/>
      <c r="E111" s="26" t="s">
        <v>55</v>
      </c>
      <c r="F111" s="17"/>
      <c r="G111" s="17"/>
      <c r="H111" s="45"/>
      <c r="I111" s="17"/>
      <c r="K111" s="41"/>
      <c r="L111">
        <f t="shared" si="3"/>
        <v>111</v>
      </c>
      <c r="M111" s="43">
        <f t="shared" si="4"/>
        <v>0</v>
      </c>
      <c r="N111">
        <f t="shared" si="5"/>
        <v>0</v>
      </c>
    </row>
    <row r="112" spans="2:14" ht="12.75" customHeight="1">
      <c r="B112" s="19" t="s">
        <v>181</v>
      </c>
      <c r="C112" s="19" t="s">
        <v>90</v>
      </c>
      <c r="D112" s="17" t="s">
        <v>26</v>
      </c>
      <c r="E112" s="20" t="s">
        <v>91</v>
      </c>
      <c r="F112" s="21" t="s">
        <v>74</v>
      </c>
      <c r="G112" s="22"/>
      <c r="H112" s="46"/>
      <c r="I112" s="22">
        <f>ROUND(ROUND(H112,2)*ROUND(G112,2),2)</f>
        <v>0</v>
      </c>
      <c r="K112" s="41" t="str">
        <f>IF(B112&lt;&gt;0,C112&amp;D112,"")</f>
        <v>029532</v>
      </c>
      <c r="L112">
        <f t="shared" si="3"/>
        <v>112</v>
      </c>
      <c r="M112" s="43">
        <f t="shared" si="4"/>
        <v>0</v>
      </c>
      <c r="N112">
        <f t="shared" si="5"/>
        <v>0</v>
      </c>
    </row>
    <row r="113" spans="2:14" ht="12.75" customHeight="1">
      <c r="B113" s="17"/>
      <c r="C113" s="17"/>
      <c r="D113" s="17"/>
      <c r="E113" s="24" t="s">
        <v>271</v>
      </c>
      <c r="F113" s="17"/>
      <c r="G113" s="17"/>
      <c r="H113" s="45"/>
      <c r="I113" s="17"/>
      <c r="K113" s="41"/>
      <c r="L113">
        <f t="shared" si="3"/>
        <v>113</v>
      </c>
      <c r="M113" s="43">
        <f t="shared" si="4"/>
        <v>0</v>
      </c>
      <c r="N113">
        <f t="shared" si="5"/>
        <v>0</v>
      </c>
    </row>
    <row r="114" spans="2:14" ht="12.75" customHeight="1">
      <c r="B114" s="17"/>
      <c r="C114" s="17"/>
      <c r="D114" s="17"/>
      <c r="E114" s="26" t="s">
        <v>55</v>
      </c>
      <c r="F114" s="17"/>
      <c r="G114" s="17"/>
      <c r="H114" s="45"/>
      <c r="I114" s="17"/>
      <c r="K114" s="41"/>
      <c r="L114">
        <f t="shared" si="3"/>
        <v>114</v>
      </c>
      <c r="M114" s="43">
        <f t="shared" si="4"/>
        <v>0</v>
      </c>
      <c r="N114">
        <f t="shared" si="5"/>
        <v>0</v>
      </c>
    </row>
    <row r="115" spans="2:14" ht="12.75" customHeight="1">
      <c r="B115" s="19" t="s">
        <v>185</v>
      </c>
      <c r="C115" s="19" t="s">
        <v>90</v>
      </c>
      <c r="D115" s="17" t="s">
        <v>27</v>
      </c>
      <c r="E115" s="20" t="s">
        <v>91</v>
      </c>
      <c r="F115" s="21" t="s">
        <v>74</v>
      </c>
      <c r="G115" s="22"/>
      <c r="H115" s="46"/>
      <c r="I115" s="22">
        <f>ROUND(ROUND(H115,2)*ROUND(G115,2),2)</f>
        <v>0</v>
      </c>
      <c r="K115" s="41" t="str">
        <f>IF(B115&lt;&gt;0,C115&amp;D115,"")</f>
        <v>029533</v>
      </c>
      <c r="L115">
        <f t="shared" si="3"/>
        <v>115</v>
      </c>
      <c r="M115" s="43">
        <f t="shared" si="4"/>
        <v>0</v>
      </c>
      <c r="N115">
        <f t="shared" si="5"/>
        <v>0</v>
      </c>
    </row>
    <row r="116" spans="2:14" ht="12.75" customHeight="1">
      <c r="B116" s="17"/>
      <c r="C116" s="17"/>
      <c r="D116" s="17"/>
      <c r="E116" s="24" t="s">
        <v>92</v>
      </c>
      <c r="F116" s="17"/>
      <c r="G116" s="17"/>
      <c r="H116" s="45"/>
      <c r="I116" s="17"/>
      <c r="K116" s="41"/>
      <c r="L116">
        <f t="shared" si="3"/>
        <v>116</v>
      </c>
      <c r="M116" s="43">
        <f t="shared" si="4"/>
        <v>0</v>
      </c>
      <c r="N116">
        <f t="shared" si="5"/>
        <v>0</v>
      </c>
    </row>
    <row r="117" spans="2:14" ht="12.75" customHeight="1">
      <c r="B117" s="17"/>
      <c r="C117" s="17"/>
      <c r="D117" s="17"/>
      <c r="E117" s="26" t="s">
        <v>55</v>
      </c>
      <c r="F117" s="17"/>
      <c r="G117" s="17"/>
      <c r="H117" s="45"/>
      <c r="I117" s="17"/>
      <c r="K117" s="41"/>
      <c r="L117">
        <f t="shared" si="3"/>
        <v>117</v>
      </c>
      <c r="M117" s="43">
        <f t="shared" si="4"/>
        <v>0</v>
      </c>
      <c r="N117">
        <f t="shared" si="5"/>
        <v>0</v>
      </c>
    </row>
    <row r="118" spans="2:14" ht="12.75" customHeight="1">
      <c r="B118" s="19" t="s">
        <v>189</v>
      </c>
      <c r="C118" s="19" t="s">
        <v>94</v>
      </c>
      <c r="D118" s="17" t="s">
        <v>55</v>
      </c>
      <c r="E118" s="20" t="s">
        <v>95</v>
      </c>
      <c r="F118" s="21" t="s">
        <v>62</v>
      </c>
      <c r="G118" s="22"/>
      <c r="H118" s="46"/>
      <c r="I118" s="22">
        <f>ROUND(ROUND(H118,2)*ROUND(G118,2),2)</f>
        <v>0</v>
      </c>
      <c r="K118" s="41" t="str">
        <f>IF(B118&lt;&gt;0,C118&amp;D118,"")</f>
        <v>03100</v>
      </c>
      <c r="L118">
        <f t="shared" si="3"/>
        <v>118</v>
      </c>
      <c r="M118" s="43">
        <f t="shared" si="4"/>
        <v>0</v>
      </c>
      <c r="N118">
        <f t="shared" si="5"/>
        <v>0</v>
      </c>
    </row>
    <row r="119" spans="2:14" ht="12.75" customHeight="1">
      <c r="B119" s="17"/>
      <c r="C119" s="17"/>
      <c r="D119" s="17"/>
      <c r="E119" s="24" t="s">
        <v>55</v>
      </c>
      <c r="F119" s="17"/>
      <c r="G119" s="17"/>
      <c r="H119" s="45"/>
      <c r="I119" s="17"/>
      <c r="K119" s="41"/>
      <c r="L119">
        <f t="shared" si="3"/>
        <v>119</v>
      </c>
      <c r="M119" s="43">
        <f t="shared" si="4"/>
        <v>0</v>
      </c>
      <c r="N119">
        <f t="shared" si="5"/>
        <v>0</v>
      </c>
    </row>
    <row r="120" spans="2:14" ht="12.75" customHeight="1">
      <c r="B120" s="17"/>
      <c r="C120" s="17"/>
      <c r="D120" s="17"/>
      <c r="E120" s="26" t="s">
        <v>55</v>
      </c>
      <c r="F120" s="17"/>
      <c r="G120" s="17"/>
      <c r="H120" s="45"/>
      <c r="I120" s="17"/>
      <c r="K120" s="41"/>
      <c r="L120">
        <f t="shared" si="3"/>
        <v>120</v>
      </c>
      <c r="M120" s="43">
        <f t="shared" si="4"/>
        <v>0</v>
      </c>
      <c r="N120">
        <f t="shared" si="5"/>
        <v>0</v>
      </c>
    </row>
    <row r="121" spans="1:14" ht="13.5" customHeight="1">
      <c r="A121" s="42" t="s">
        <v>47</v>
      </c>
      <c r="B121" s="35"/>
      <c r="C121" s="36" t="s">
        <v>31</v>
      </c>
      <c r="D121" s="35"/>
      <c r="E121" s="37" t="s">
        <v>96</v>
      </c>
      <c r="F121" s="35"/>
      <c r="G121" s="35"/>
      <c r="H121" s="45"/>
      <c r="I121" s="38"/>
      <c r="K121" s="41"/>
      <c r="L121">
        <f t="shared" si="3"/>
        <v>121</v>
      </c>
      <c r="M121" s="43">
        <f t="shared" si="4"/>
        <v>0</v>
      </c>
      <c r="N121">
        <f t="shared" si="5"/>
        <v>0</v>
      </c>
    </row>
    <row r="122" spans="2:14" ht="12.75" customHeight="1">
      <c r="B122" s="19">
        <v>38</v>
      </c>
      <c r="C122" s="19" t="s">
        <v>98</v>
      </c>
      <c r="D122" s="17" t="s">
        <v>55</v>
      </c>
      <c r="E122" s="20" t="s">
        <v>99</v>
      </c>
      <c r="F122" s="21" t="s">
        <v>69</v>
      </c>
      <c r="G122" s="22"/>
      <c r="H122" s="46"/>
      <c r="I122" s="22">
        <f>ROUND(ROUND(H122,2)*ROUND(G122,2),2)</f>
        <v>0</v>
      </c>
      <c r="K122" s="41" t="str">
        <f>IF(B122&lt;&gt;0,C122&amp;D122,"")</f>
        <v>111208</v>
      </c>
      <c r="L122">
        <f t="shared" si="3"/>
        <v>122</v>
      </c>
      <c r="M122" s="43">
        <f t="shared" si="4"/>
        <v>0</v>
      </c>
      <c r="N122">
        <f t="shared" si="5"/>
        <v>0</v>
      </c>
    </row>
    <row r="123" spans="2:14" ht="12.75" customHeight="1">
      <c r="B123" s="17"/>
      <c r="C123" s="17"/>
      <c r="D123" s="17"/>
      <c r="E123" s="24" t="s">
        <v>100</v>
      </c>
      <c r="F123" s="17"/>
      <c r="G123" s="17"/>
      <c r="H123" s="45"/>
      <c r="I123" s="17"/>
      <c r="K123" s="41"/>
      <c r="L123">
        <f t="shared" si="3"/>
        <v>123</v>
      </c>
      <c r="M123" s="43">
        <f t="shared" si="4"/>
        <v>0</v>
      </c>
      <c r="N123">
        <f t="shared" si="5"/>
        <v>0</v>
      </c>
    </row>
    <row r="124" spans="2:14" ht="12.75" customHeight="1">
      <c r="B124" s="17"/>
      <c r="C124" s="17"/>
      <c r="D124" s="17"/>
      <c r="E124" s="26" t="s">
        <v>55</v>
      </c>
      <c r="F124" s="17"/>
      <c r="G124" s="17"/>
      <c r="H124" s="45"/>
      <c r="I124" s="17"/>
      <c r="K124" s="41"/>
      <c r="L124">
        <f t="shared" si="3"/>
        <v>124</v>
      </c>
      <c r="M124" s="43">
        <f t="shared" si="4"/>
        <v>0</v>
      </c>
      <c r="N124">
        <f t="shared" si="5"/>
        <v>0</v>
      </c>
    </row>
    <row r="125" spans="2:14" ht="12.75" customHeight="1">
      <c r="B125" s="19">
        <v>39</v>
      </c>
      <c r="C125" s="19" t="s">
        <v>102</v>
      </c>
      <c r="D125" s="17" t="s">
        <v>55</v>
      </c>
      <c r="E125" s="20" t="s">
        <v>103</v>
      </c>
      <c r="F125" s="21" t="s">
        <v>104</v>
      </c>
      <c r="G125" s="22"/>
      <c r="H125" s="46"/>
      <c r="I125" s="22">
        <f>ROUND(ROUND(H125,2)*ROUND(G125,2),2)</f>
        <v>0</v>
      </c>
      <c r="K125" s="41" t="str">
        <f>IF(B125&lt;&gt;0,C125&amp;D125,"")</f>
        <v>113524</v>
      </c>
      <c r="L125">
        <f t="shared" si="3"/>
        <v>125</v>
      </c>
      <c r="M125" s="43">
        <f t="shared" si="4"/>
        <v>0</v>
      </c>
      <c r="N125">
        <f t="shared" si="5"/>
        <v>0</v>
      </c>
    </row>
    <row r="126" spans="2:14" ht="12.75" customHeight="1">
      <c r="B126" s="17"/>
      <c r="C126" s="17"/>
      <c r="D126" s="17"/>
      <c r="E126" s="24" t="s">
        <v>105</v>
      </c>
      <c r="F126" s="17"/>
      <c r="G126" s="17"/>
      <c r="H126" s="45"/>
      <c r="I126" s="17"/>
      <c r="K126" s="41"/>
      <c r="L126">
        <f t="shared" si="3"/>
        <v>126</v>
      </c>
      <c r="M126" s="43">
        <f t="shared" si="4"/>
        <v>0</v>
      </c>
      <c r="N126">
        <f t="shared" si="5"/>
        <v>0</v>
      </c>
    </row>
    <row r="127" spans="2:14" ht="12.75" customHeight="1">
      <c r="B127" s="17"/>
      <c r="C127" s="17"/>
      <c r="D127" s="17"/>
      <c r="E127" s="26" t="s">
        <v>106</v>
      </c>
      <c r="F127" s="17"/>
      <c r="G127" s="17"/>
      <c r="H127" s="45"/>
      <c r="I127" s="17"/>
      <c r="K127" s="41"/>
      <c r="L127">
        <f t="shared" si="3"/>
        <v>127</v>
      </c>
      <c r="M127" s="43">
        <f t="shared" si="4"/>
        <v>0</v>
      </c>
      <c r="N127">
        <f t="shared" si="5"/>
        <v>0</v>
      </c>
    </row>
    <row r="128" spans="2:14" ht="12.75" customHeight="1">
      <c r="B128" s="19">
        <v>40</v>
      </c>
      <c r="C128" s="19" t="s">
        <v>477</v>
      </c>
      <c r="D128" s="17" t="s">
        <v>55</v>
      </c>
      <c r="E128" s="20" t="s">
        <v>478</v>
      </c>
      <c r="F128" s="21" t="s">
        <v>104</v>
      </c>
      <c r="G128" s="22"/>
      <c r="H128" s="46"/>
      <c r="I128" s="22">
        <f>ROUND(ROUND(H128,2)*ROUND(G128,2),2)</f>
        <v>0</v>
      </c>
      <c r="K128" s="41" t="str">
        <f>IF(B128&lt;&gt;0,C128&amp;D128,"")</f>
        <v>11353</v>
      </c>
      <c r="L128">
        <f t="shared" si="3"/>
        <v>128</v>
      </c>
      <c r="M128" s="43">
        <f t="shared" si="4"/>
        <v>0</v>
      </c>
      <c r="N128">
        <f t="shared" si="5"/>
        <v>0</v>
      </c>
    </row>
    <row r="129" spans="2:14" ht="12.75" customHeight="1">
      <c r="B129" s="17"/>
      <c r="C129" s="17"/>
      <c r="D129" s="17"/>
      <c r="E129" s="24" t="s">
        <v>479</v>
      </c>
      <c r="F129" s="17"/>
      <c r="G129" s="17"/>
      <c r="H129" s="45"/>
      <c r="I129" s="17"/>
      <c r="K129" s="41"/>
      <c r="L129">
        <f t="shared" si="3"/>
        <v>129</v>
      </c>
      <c r="M129" s="43">
        <f t="shared" si="4"/>
        <v>0</v>
      </c>
      <c r="N129">
        <f t="shared" si="5"/>
        <v>0</v>
      </c>
    </row>
    <row r="130" spans="2:14" ht="12.75" customHeight="1">
      <c r="B130" s="17"/>
      <c r="C130" s="17"/>
      <c r="D130" s="17"/>
      <c r="E130" s="26" t="s">
        <v>480</v>
      </c>
      <c r="F130" s="17"/>
      <c r="G130" s="17"/>
      <c r="H130" s="45"/>
      <c r="I130" s="17"/>
      <c r="K130" s="41"/>
      <c r="L130">
        <f t="shared" si="3"/>
        <v>130</v>
      </c>
      <c r="M130" s="43">
        <f t="shared" si="4"/>
        <v>0</v>
      </c>
      <c r="N130">
        <f t="shared" si="5"/>
        <v>0</v>
      </c>
    </row>
    <row r="131" spans="2:14" ht="12.75" customHeight="1">
      <c r="B131" s="19">
        <v>41</v>
      </c>
      <c r="C131" s="19" t="s">
        <v>272</v>
      </c>
      <c r="D131" s="17" t="s">
        <v>55</v>
      </c>
      <c r="E131" s="20" t="s">
        <v>273</v>
      </c>
      <c r="F131" s="21" t="s">
        <v>110</v>
      </c>
      <c r="G131" s="22"/>
      <c r="H131" s="46"/>
      <c r="I131" s="22">
        <f>ROUND(ROUND(H131,2)*ROUND(G131,2),2)</f>
        <v>0</v>
      </c>
      <c r="K131" s="41" t="str">
        <f>IF(B131&lt;&gt;0,C131&amp;D131,"")</f>
        <v>11372</v>
      </c>
      <c r="L131">
        <f t="shared" si="3"/>
        <v>131</v>
      </c>
      <c r="M131" s="43">
        <f t="shared" si="4"/>
        <v>0</v>
      </c>
      <c r="N131">
        <f t="shared" si="5"/>
        <v>0</v>
      </c>
    </row>
    <row r="132" spans="2:14" ht="12.75" customHeight="1">
      <c r="B132" s="17"/>
      <c r="C132" s="17"/>
      <c r="D132" s="17"/>
      <c r="E132" s="24" t="s">
        <v>274</v>
      </c>
      <c r="F132" s="17"/>
      <c r="G132" s="17"/>
      <c r="H132" s="45"/>
      <c r="I132" s="17"/>
      <c r="K132" s="41"/>
      <c r="L132">
        <f t="shared" si="3"/>
        <v>132</v>
      </c>
      <c r="M132" s="43">
        <f t="shared" si="4"/>
        <v>0</v>
      </c>
      <c r="N132">
        <f t="shared" si="5"/>
        <v>0</v>
      </c>
    </row>
    <row r="133" spans="2:14" ht="12.75" customHeight="1">
      <c r="B133" s="17"/>
      <c r="C133" s="17"/>
      <c r="D133" s="17"/>
      <c r="E133" s="26" t="s">
        <v>55</v>
      </c>
      <c r="F133" s="17"/>
      <c r="G133" s="17"/>
      <c r="H133" s="45"/>
      <c r="I133" s="17"/>
      <c r="K133" s="41"/>
      <c r="L133">
        <f t="shared" si="3"/>
        <v>133</v>
      </c>
      <c r="M133" s="43">
        <f t="shared" si="4"/>
        <v>0</v>
      </c>
      <c r="N133">
        <f t="shared" si="5"/>
        <v>0</v>
      </c>
    </row>
    <row r="134" spans="2:14" ht="12.75" customHeight="1">
      <c r="B134" s="19">
        <v>42</v>
      </c>
      <c r="C134" s="19" t="s">
        <v>275</v>
      </c>
      <c r="D134" s="17" t="s">
        <v>55</v>
      </c>
      <c r="E134" s="20" t="s">
        <v>276</v>
      </c>
      <c r="F134" s="21" t="s">
        <v>104</v>
      </c>
      <c r="G134" s="22"/>
      <c r="H134" s="46"/>
      <c r="I134" s="22">
        <f>ROUND(ROUND(H134,2)*ROUND(G134,2),2)</f>
        <v>0</v>
      </c>
      <c r="K134" s="41" t="str">
        <f>IF(B134&lt;&gt;0,C134&amp;D134,"")</f>
        <v>113768</v>
      </c>
      <c r="L134">
        <f t="shared" si="3"/>
        <v>134</v>
      </c>
      <c r="M134" s="43">
        <f t="shared" si="4"/>
        <v>0</v>
      </c>
      <c r="N134">
        <f t="shared" si="5"/>
        <v>0</v>
      </c>
    </row>
    <row r="135" spans="2:14" ht="12.75" customHeight="1">
      <c r="B135" s="17"/>
      <c r="C135" s="17"/>
      <c r="D135" s="17"/>
      <c r="E135" s="24" t="s">
        <v>55</v>
      </c>
      <c r="F135" s="17"/>
      <c r="G135" s="17"/>
      <c r="H135" s="45"/>
      <c r="I135" s="17"/>
      <c r="K135" s="41"/>
      <c r="L135">
        <f t="shared" si="3"/>
        <v>135</v>
      </c>
      <c r="M135" s="43">
        <f t="shared" si="4"/>
        <v>0</v>
      </c>
      <c r="N135">
        <f t="shared" si="5"/>
        <v>0</v>
      </c>
    </row>
    <row r="136" spans="2:14" ht="12.75" customHeight="1">
      <c r="B136" s="17"/>
      <c r="C136" s="17"/>
      <c r="D136" s="17"/>
      <c r="E136" s="26" t="s">
        <v>55</v>
      </c>
      <c r="F136" s="17"/>
      <c r="G136" s="17"/>
      <c r="H136" s="45"/>
      <c r="I136" s="17"/>
      <c r="K136" s="41"/>
      <c r="L136">
        <f t="shared" si="3"/>
        <v>136</v>
      </c>
      <c r="M136" s="43">
        <f t="shared" si="4"/>
        <v>0</v>
      </c>
      <c r="N136">
        <f t="shared" si="5"/>
        <v>0</v>
      </c>
    </row>
    <row r="137" spans="2:14" ht="12.75" customHeight="1">
      <c r="B137" s="19">
        <v>43</v>
      </c>
      <c r="C137" s="19" t="s">
        <v>565</v>
      </c>
      <c r="D137" s="17" t="s">
        <v>55</v>
      </c>
      <c r="E137" s="20" t="s">
        <v>566</v>
      </c>
      <c r="F137" s="21" t="s">
        <v>104</v>
      </c>
      <c r="G137" s="22"/>
      <c r="H137" s="46"/>
      <c r="I137" s="22">
        <f>ROUND(ROUND(H137,2)*ROUND(G137,2),2)</f>
        <v>0</v>
      </c>
      <c r="K137" s="41" t="str">
        <f>IF(B137&lt;&gt;0,C137&amp;D137,"")</f>
        <v>11525</v>
      </c>
      <c r="L137">
        <f t="shared" si="3"/>
        <v>137</v>
      </c>
      <c r="M137" s="43">
        <f t="shared" si="4"/>
        <v>0</v>
      </c>
      <c r="N137">
        <f t="shared" si="5"/>
        <v>0</v>
      </c>
    </row>
    <row r="138" spans="2:14" ht="12.75" customHeight="1">
      <c r="B138" s="17"/>
      <c r="C138" s="17"/>
      <c r="D138" s="17"/>
      <c r="E138" s="24" t="s">
        <v>567</v>
      </c>
      <c r="F138" s="17"/>
      <c r="G138" s="17"/>
      <c r="H138" s="45"/>
      <c r="I138" s="17"/>
      <c r="K138" s="41"/>
      <c r="L138">
        <f t="shared" si="3"/>
        <v>138</v>
      </c>
      <c r="M138" s="43">
        <f t="shared" si="4"/>
        <v>0</v>
      </c>
      <c r="N138">
        <f t="shared" si="5"/>
        <v>0</v>
      </c>
    </row>
    <row r="139" spans="2:14" ht="12.75" customHeight="1">
      <c r="B139" s="17"/>
      <c r="C139" s="17"/>
      <c r="D139" s="17"/>
      <c r="E139" s="26" t="s">
        <v>568</v>
      </c>
      <c r="F139" s="17"/>
      <c r="G139" s="17"/>
      <c r="H139" s="45"/>
      <c r="I139" s="17"/>
      <c r="K139" s="41"/>
      <c r="L139">
        <f aca="true" t="shared" si="6" ref="L139:L202">ROW(K139)</f>
        <v>139</v>
      </c>
      <c r="M139" s="43">
        <f aca="true" t="shared" si="7" ref="M139:M202">H139</f>
        <v>0</v>
      </c>
      <c r="N139">
        <f aca="true" t="shared" si="8" ref="N139:N202">IF(M139&lt;&gt;0,1,0)</f>
        <v>0</v>
      </c>
    </row>
    <row r="140" spans="2:14" ht="12.75" customHeight="1">
      <c r="B140" s="19">
        <v>44</v>
      </c>
      <c r="C140" s="19" t="s">
        <v>338</v>
      </c>
      <c r="D140" s="17" t="s">
        <v>55</v>
      </c>
      <c r="E140" s="20" t="s">
        <v>339</v>
      </c>
      <c r="F140" s="21" t="s">
        <v>110</v>
      </c>
      <c r="G140" s="22"/>
      <c r="H140" s="46"/>
      <c r="I140" s="22">
        <f>ROUND(ROUND(H140,2)*ROUND(G140,2),2)</f>
        <v>0</v>
      </c>
      <c r="K140" s="41" t="str">
        <f>IF(B140&lt;&gt;0,C140&amp;D140,"")</f>
        <v>122738</v>
      </c>
      <c r="L140">
        <f t="shared" si="6"/>
        <v>140</v>
      </c>
      <c r="M140" s="43">
        <f t="shared" si="7"/>
        <v>0</v>
      </c>
      <c r="N140">
        <f t="shared" si="8"/>
        <v>0</v>
      </c>
    </row>
    <row r="141" spans="2:14" ht="12.75" customHeight="1">
      <c r="B141" s="17"/>
      <c r="C141" s="17"/>
      <c r="D141" s="17"/>
      <c r="E141" s="24" t="s">
        <v>55</v>
      </c>
      <c r="F141" s="17"/>
      <c r="G141" s="17"/>
      <c r="H141" s="45"/>
      <c r="I141" s="17"/>
      <c r="K141" s="41"/>
      <c r="L141">
        <f t="shared" si="6"/>
        <v>141</v>
      </c>
      <c r="M141" s="43">
        <f t="shared" si="7"/>
        <v>0</v>
      </c>
      <c r="N141">
        <f t="shared" si="8"/>
        <v>0</v>
      </c>
    </row>
    <row r="142" spans="2:14" ht="12.75" customHeight="1">
      <c r="B142" s="17"/>
      <c r="C142" s="17"/>
      <c r="D142" s="17"/>
      <c r="E142" s="26" t="s">
        <v>340</v>
      </c>
      <c r="F142" s="17"/>
      <c r="G142" s="17"/>
      <c r="H142" s="45"/>
      <c r="I142" s="17"/>
      <c r="K142" s="41"/>
      <c r="L142">
        <f t="shared" si="6"/>
        <v>142</v>
      </c>
      <c r="M142" s="43">
        <f t="shared" si="7"/>
        <v>0</v>
      </c>
      <c r="N142">
        <f t="shared" si="8"/>
        <v>0</v>
      </c>
    </row>
    <row r="143" spans="2:14" ht="12.75" customHeight="1">
      <c r="B143" s="19">
        <v>45</v>
      </c>
      <c r="C143" s="19" t="s">
        <v>108</v>
      </c>
      <c r="D143" s="17" t="s">
        <v>55</v>
      </c>
      <c r="E143" s="20" t="s">
        <v>109</v>
      </c>
      <c r="F143" s="21" t="s">
        <v>110</v>
      </c>
      <c r="G143" s="22"/>
      <c r="H143" s="46"/>
      <c r="I143" s="22">
        <f>ROUND(ROUND(H143,2)*ROUND(G143,2),2)</f>
        <v>0</v>
      </c>
      <c r="K143" s="41" t="str">
        <f>IF(B143&lt;&gt;0,C143&amp;D143,"")</f>
        <v>12920</v>
      </c>
      <c r="L143">
        <f t="shared" si="6"/>
        <v>143</v>
      </c>
      <c r="M143" s="43">
        <f t="shared" si="7"/>
        <v>0</v>
      </c>
      <c r="N143">
        <f t="shared" si="8"/>
        <v>0</v>
      </c>
    </row>
    <row r="144" spans="2:14" ht="12.75" customHeight="1">
      <c r="B144" s="17"/>
      <c r="C144" s="17"/>
      <c r="D144" s="17"/>
      <c r="E144" s="24" t="s">
        <v>111</v>
      </c>
      <c r="F144" s="17"/>
      <c r="G144" s="17"/>
      <c r="H144" s="45"/>
      <c r="I144" s="17"/>
      <c r="K144" s="41"/>
      <c r="L144">
        <f t="shared" si="6"/>
        <v>144</v>
      </c>
      <c r="M144" s="43">
        <f t="shared" si="7"/>
        <v>0</v>
      </c>
      <c r="N144">
        <f t="shared" si="8"/>
        <v>0</v>
      </c>
    </row>
    <row r="145" spans="2:14" ht="12.75" customHeight="1">
      <c r="B145" s="17"/>
      <c r="C145" s="17"/>
      <c r="D145" s="17"/>
      <c r="E145" s="26" t="s">
        <v>55</v>
      </c>
      <c r="F145" s="17"/>
      <c r="G145" s="17"/>
      <c r="H145" s="45"/>
      <c r="I145" s="17"/>
      <c r="K145" s="41"/>
      <c r="L145">
        <f t="shared" si="6"/>
        <v>145</v>
      </c>
      <c r="M145" s="43">
        <f t="shared" si="7"/>
        <v>0</v>
      </c>
      <c r="N145">
        <f t="shared" si="8"/>
        <v>0</v>
      </c>
    </row>
    <row r="146" spans="2:14" ht="12.75" customHeight="1">
      <c r="B146" s="19">
        <v>46</v>
      </c>
      <c r="C146" s="19" t="s">
        <v>692</v>
      </c>
      <c r="D146" s="17" t="s">
        <v>55</v>
      </c>
      <c r="E146" s="20" t="s">
        <v>693</v>
      </c>
      <c r="F146" s="21" t="s">
        <v>110</v>
      </c>
      <c r="G146" s="22"/>
      <c r="H146" s="46"/>
      <c r="I146" s="22">
        <f>ROUND(ROUND(H146,2)*ROUND(G146,2),2)</f>
        <v>0</v>
      </c>
      <c r="K146" s="41" t="str">
        <f>IF(B146&lt;&gt;0,C146&amp;D146,"")</f>
        <v>12930</v>
      </c>
      <c r="L146">
        <f t="shared" si="6"/>
        <v>146</v>
      </c>
      <c r="M146" s="43">
        <f t="shared" si="7"/>
        <v>0</v>
      </c>
      <c r="N146">
        <f t="shared" si="8"/>
        <v>0</v>
      </c>
    </row>
    <row r="147" spans="2:14" ht="12.75" customHeight="1">
      <c r="B147" s="17"/>
      <c r="C147" s="17"/>
      <c r="D147" s="17"/>
      <c r="E147" s="24" t="s">
        <v>694</v>
      </c>
      <c r="F147" s="17"/>
      <c r="G147" s="17"/>
      <c r="H147" s="45"/>
      <c r="I147" s="17"/>
      <c r="K147" s="41"/>
      <c r="L147">
        <f t="shared" si="6"/>
        <v>147</v>
      </c>
      <c r="M147" s="43">
        <f t="shared" si="7"/>
        <v>0</v>
      </c>
      <c r="N147">
        <f t="shared" si="8"/>
        <v>0</v>
      </c>
    </row>
    <row r="148" spans="2:14" ht="12.75" customHeight="1">
      <c r="B148" s="17"/>
      <c r="C148" s="17"/>
      <c r="D148" s="17"/>
      <c r="E148" s="26" t="s">
        <v>695</v>
      </c>
      <c r="F148" s="17"/>
      <c r="G148" s="17"/>
      <c r="H148" s="45"/>
      <c r="I148" s="17"/>
      <c r="K148" s="41"/>
      <c r="L148">
        <f t="shared" si="6"/>
        <v>148</v>
      </c>
      <c r="M148" s="43">
        <f t="shared" si="7"/>
        <v>0</v>
      </c>
      <c r="N148">
        <f t="shared" si="8"/>
        <v>0</v>
      </c>
    </row>
    <row r="149" spans="2:14" ht="12.75" customHeight="1">
      <c r="B149" s="19">
        <v>47</v>
      </c>
      <c r="C149" s="19" t="s">
        <v>696</v>
      </c>
      <c r="D149" s="17" t="s">
        <v>55</v>
      </c>
      <c r="E149" s="20" t="s">
        <v>697</v>
      </c>
      <c r="F149" s="21" t="s">
        <v>104</v>
      </c>
      <c r="G149" s="22"/>
      <c r="H149" s="46"/>
      <c r="I149" s="22">
        <f>ROUND(ROUND(H149,2)*ROUND(G149,2),2)</f>
        <v>0</v>
      </c>
      <c r="K149" s="41" t="str">
        <f>IF(B149&lt;&gt;0,C149&amp;D149,"")</f>
        <v>12931</v>
      </c>
      <c r="L149">
        <f t="shared" si="6"/>
        <v>149</v>
      </c>
      <c r="M149" s="43">
        <f t="shared" si="7"/>
        <v>0</v>
      </c>
      <c r="N149">
        <f t="shared" si="8"/>
        <v>0</v>
      </c>
    </row>
    <row r="150" spans="2:14" ht="12.75" customHeight="1">
      <c r="B150" s="17"/>
      <c r="C150" s="17"/>
      <c r="D150" s="17"/>
      <c r="E150" s="24" t="s">
        <v>698</v>
      </c>
      <c r="F150" s="17"/>
      <c r="G150" s="17"/>
      <c r="H150" s="45"/>
      <c r="I150" s="17"/>
      <c r="K150" s="41"/>
      <c r="L150">
        <f t="shared" si="6"/>
        <v>150</v>
      </c>
      <c r="M150" s="43">
        <f t="shared" si="7"/>
        <v>0</v>
      </c>
      <c r="N150">
        <f t="shared" si="8"/>
        <v>0</v>
      </c>
    </row>
    <row r="151" spans="2:14" ht="12.75" customHeight="1">
      <c r="B151" s="17"/>
      <c r="C151" s="17"/>
      <c r="D151" s="17"/>
      <c r="E151" s="26" t="s">
        <v>226</v>
      </c>
      <c r="F151" s="17"/>
      <c r="G151" s="17"/>
      <c r="H151" s="45"/>
      <c r="I151" s="17"/>
      <c r="K151" s="41"/>
      <c r="L151">
        <f t="shared" si="6"/>
        <v>151</v>
      </c>
      <c r="M151" s="43">
        <f t="shared" si="7"/>
        <v>0</v>
      </c>
      <c r="N151">
        <f t="shared" si="8"/>
        <v>0</v>
      </c>
    </row>
    <row r="152" spans="2:14" ht="12.75" customHeight="1">
      <c r="B152" s="19">
        <v>48</v>
      </c>
      <c r="C152" s="19" t="s">
        <v>113</v>
      </c>
      <c r="D152" s="17" t="s">
        <v>55</v>
      </c>
      <c r="E152" s="20" t="s">
        <v>114</v>
      </c>
      <c r="F152" s="21" t="s">
        <v>74</v>
      </c>
      <c r="G152" s="22"/>
      <c r="H152" s="46"/>
      <c r="I152" s="22">
        <f>ROUND(ROUND(H152,2)*ROUND(G152,2),2)</f>
        <v>0</v>
      </c>
      <c r="K152" s="41" t="str">
        <f>IF(B152&lt;&gt;0,C152&amp;D152,"")</f>
        <v>12980</v>
      </c>
      <c r="L152">
        <f t="shared" si="6"/>
        <v>152</v>
      </c>
      <c r="M152" s="43">
        <f t="shared" si="7"/>
        <v>0</v>
      </c>
      <c r="N152">
        <f t="shared" si="8"/>
        <v>0</v>
      </c>
    </row>
    <row r="153" spans="2:14" ht="12.75" customHeight="1">
      <c r="B153" s="17"/>
      <c r="C153" s="17"/>
      <c r="D153" s="17"/>
      <c r="E153" s="24" t="s">
        <v>115</v>
      </c>
      <c r="F153" s="17"/>
      <c r="G153" s="17"/>
      <c r="H153" s="45"/>
      <c r="I153" s="17"/>
      <c r="K153" s="41"/>
      <c r="L153">
        <f t="shared" si="6"/>
        <v>153</v>
      </c>
      <c r="M153" s="43">
        <f t="shared" si="7"/>
        <v>0</v>
      </c>
      <c r="N153">
        <f t="shared" si="8"/>
        <v>0</v>
      </c>
    </row>
    <row r="154" spans="2:14" ht="12.75" customHeight="1">
      <c r="B154" s="17"/>
      <c r="C154" s="17"/>
      <c r="D154" s="17"/>
      <c r="E154" s="26" t="s">
        <v>55</v>
      </c>
      <c r="F154" s="17"/>
      <c r="G154" s="17"/>
      <c r="H154" s="45"/>
      <c r="I154" s="17"/>
      <c r="K154" s="41"/>
      <c r="L154">
        <f t="shared" si="6"/>
        <v>154</v>
      </c>
      <c r="M154" s="43">
        <f t="shared" si="7"/>
        <v>0</v>
      </c>
      <c r="N154">
        <f t="shared" si="8"/>
        <v>0</v>
      </c>
    </row>
    <row r="155" spans="2:14" ht="12.75" customHeight="1">
      <c r="B155" s="19">
        <v>49</v>
      </c>
      <c r="C155" s="19" t="s">
        <v>699</v>
      </c>
      <c r="D155" s="17" t="s">
        <v>55</v>
      </c>
      <c r="E155" s="20" t="s">
        <v>700</v>
      </c>
      <c r="F155" s="21" t="s">
        <v>104</v>
      </c>
      <c r="G155" s="22"/>
      <c r="H155" s="46"/>
      <c r="I155" s="22">
        <f>ROUND(ROUND(H155,2)*ROUND(G155,2),2)</f>
        <v>0</v>
      </c>
      <c r="K155" s="41" t="str">
        <f>IF(B155&lt;&gt;0,C155&amp;D155,"")</f>
        <v>12993</v>
      </c>
      <c r="L155">
        <f t="shared" si="6"/>
        <v>155</v>
      </c>
      <c r="M155" s="43">
        <f t="shared" si="7"/>
        <v>0</v>
      </c>
      <c r="N155">
        <f t="shared" si="8"/>
        <v>0</v>
      </c>
    </row>
    <row r="156" spans="2:14" ht="12.75" customHeight="1">
      <c r="B156" s="17"/>
      <c r="C156" s="17"/>
      <c r="D156" s="17"/>
      <c r="E156" s="24" t="s">
        <v>701</v>
      </c>
      <c r="F156" s="17"/>
      <c r="G156" s="17"/>
      <c r="H156" s="45"/>
      <c r="I156" s="17"/>
      <c r="K156" s="41"/>
      <c r="L156">
        <f t="shared" si="6"/>
        <v>156</v>
      </c>
      <c r="M156" s="43">
        <f t="shared" si="7"/>
        <v>0</v>
      </c>
      <c r="N156">
        <f t="shared" si="8"/>
        <v>0</v>
      </c>
    </row>
    <row r="157" spans="2:14" ht="12.75" customHeight="1">
      <c r="B157" s="17"/>
      <c r="C157" s="17"/>
      <c r="D157" s="17"/>
      <c r="E157" s="26" t="s">
        <v>403</v>
      </c>
      <c r="F157" s="17"/>
      <c r="G157" s="17"/>
      <c r="H157" s="45"/>
      <c r="I157" s="17"/>
      <c r="K157" s="41"/>
      <c r="L157">
        <f t="shared" si="6"/>
        <v>157</v>
      </c>
      <c r="M157" s="43">
        <f t="shared" si="7"/>
        <v>0</v>
      </c>
      <c r="N157">
        <f t="shared" si="8"/>
        <v>0</v>
      </c>
    </row>
    <row r="158" spans="2:14" ht="12.75" customHeight="1">
      <c r="B158" s="19">
        <v>50</v>
      </c>
      <c r="C158" s="19" t="s">
        <v>569</v>
      </c>
      <c r="D158" s="17" t="s">
        <v>55</v>
      </c>
      <c r="E158" s="20" t="s">
        <v>570</v>
      </c>
      <c r="F158" s="21" t="s">
        <v>110</v>
      </c>
      <c r="G158" s="22"/>
      <c r="H158" s="46"/>
      <c r="I158" s="22">
        <f>ROUND(ROUND(H158,2)*ROUND(G158,2),2)</f>
        <v>0</v>
      </c>
      <c r="K158" s="41" t="str">
        <f>IF(B158&lt;&gt;0,C158&amp;D158,"")</f>
        <v>13173</v>
      </c>
      <c r="L158">
        <f t="shared" si="6"/>
        <v>158</v>
      </c>
      <c r="M158" s="43">
        <f t="shared" si="7"/>
        <v>0</v>
      </c>
      <c r="N158">
        <f t="shared" si="8"/>
        <v>0</v>
      </c>
    </row>
    <row r="159" spans="2:14" ht="12.75" customHeight="1">
      <c r="B159" s="17"/>
      <c r="C159" s="17"/>
      <c r="D159" s="17"/>
      <c r="E159" s="24" t="s">
        <v>55</v>
      </c>
      <c r="F159" s="17"/>
      <c r="G159" s="17"/>
      <c r="H159" s="45"/>
      <c r="I159" s="17"/>
      <c r="K159" s="41"/>
      <c r="L159">
        <f t="shared" si="6"/>
        <v>159</v>
      </c>
      <c r="M159" s="43">
        <f t="shared" si="7"/>
        <v>0</v>
      </c>
      <c r="N159">
        <f t="shared" si="8"/>
        <v>0</v>
      </c>
    </row>
    <row r="160" spans="2:14" ht="12.75" customHeight="1">
      <c r="B160" s="17"/>
      <c r="C160" s="17"/>
      <c r="D160" s="17"/>
      <c r="E160" s="26" t="s">
        <v>571</v>
      </c>
      <c r="F160" s="17"/>
      <c r="G160" s="17"/>
      <c r="H160" s="45"/>
      <c r="I160" s="17"/>
      <c r="K160" s="41"/>
      <c r="L160">
        <f t="shared" si="6"/>
        <v>160</v>
      </c>
      <c r="M160" s="43">
        <f t="shared" si="7"/>
        <v>0</v>
      </c>
      <c r="N160">
        <f t="shared" si="8"/>
        <v>0</v>
      </c>
    </row>
    <row r="161" spans="2:14" ht="12.75" customHeight="1">
      <c r="B161" s="19">
        <v>51</v>
      </c>
      <c r="C161" s="19" t="s">
        <v>117</v>
      </c>
      <c r="D161" s="17" t="s">
        <v>55</v>
      </c>
      <c r="E161" s="20" t="s">
        <v>118</v>
      </c>
      <c r="F161" s="21" t="s">
        <v>110</v>
      </c>
      <c r="G161" s="22"/>
      <c r="H161" s="46"/>
      <c r="I161" s="22">
        <f>ROUND(ROUND(H161,2)*ROUND(G161,2),2)</f>
        <v>0</v>
      </c>
      <c r="K161" s="41" t="str">
        <f>IF(B161&lt;&gt;0,C161&amp;D161,"")</f>
        <v>131738</v>
      </c>
      <c r="L161">
        <f t="shared" si="6"/>
        <v>161</v>
      </c>
      <c r="M161" s="43">
        <f t="shared" si="7"/>
        <v>0</v>
      </c>
      <c r="N161">
        <f t="shared" si="8"/>
        <v>0</v>
      </c>
    </row>
    <row r="162" spans="2:14" ht="12.75" customHeight="1">
      <c r="B162" s="17"/>
      <c r="C162" s="17"/>
      <c r="D162" s="17"/>
      <c r="E162" s="24" t="s">
        <v>55</v>
      </c>
      <c r="F162" s="17"/>
      <c r="G162" s="17"/>
      <c r="H162" s="45"/>
      <c r="I162" s="17"/>
      <c r="K162" s="41"/>
      <c r="L162">
        <f t="shared" si="6"/>
        <v>162</v>
      </c>
      <c r="M162" s="43">
        <f t="shared" si="7"/>
        <v>0</v>
      </c>
      <c r="N162">
        <f t="shared" si="8"/>
        <v>0</v>
      </c>
    </row>
    <row r="163" spans="2:14" ht="12.75" customHeight="1">
      <c r="B163" s="17"/>
      <c r="C163" s="17"/>
      <c r="D163" s="17"/>
      <c r="E163" s="26" t="s">
        <v>55</v>
      </c>
      <c r="F163" s="17"/>
      <c r="G163" s="17"/>
      <c r="H163" s="45"/>
      <c r="I163" s="17"/>
      <c r="K163" s="41"/>
      <c r="L163">
        <f t="shared" si="6"/>
        <v>163</v>
      </c>
      <c r="M163" s="43">
        <f t="shared" si="7"/>
        <v>0</v>
      </c>
      <c r="N163">
        <f t="shared" si="8"/>
        <v>0</v>
      </c>
    </row>
    <row r="164" spans="2:14" ht="12.75" customHeight="1">
      <c r="B164" s="19">
        <v>52</v>
      </c>
      <c r="C164" s="19" t="s">
        <v>574</v>
      </c>
      <c r="D164" s="17" t="s">
        <v>55</v>
      </c>
      <c r="E164" s="20" t="s">
        <v>575</v>
      </c>
      <c r="F164" s="21" t="s">
        <v>110</v>
      </c>
      <c r="G164" s="22"/>
      <c r="H164" s="46"/>
      <c r="I164" s="22">
        <f>ROUND(ROUND(H164,2)*ROUND(G164,2),2)</f>
        <v>0</v>
      </c>
      <c r="K164" s="41" t="str">
        <f>IF(B164&lt;&gt;0,C164&amp;D164,"")</f>
        <v>17110</v>
      </c>
      <c r="L164">
        <f t="shared" si="6"/>
        <v>164</v>
      </c>
      <c r="M164" s="43">
        <f t="shared" si="7"/>
        <v>0</v>
      </c>
      <c r="N164">
        <f t="shared" si="8"/>
        <v>0</v>
      </c>
    </row>
    <row r="165" spans="2:14" ht="12.75" customHeight="1">
      <c r="B165" s="17"/>
      <c r="C165" s="17"/>
      <c r="D165" s="17"/>
      <c r="E165" s="24" t="s">
        <v>55</v>
      </c>
      <c r="F165" s="17"/>
      <c r="G165" s="17"/>
      <c r="H165" s="45"/>
      <c r="I165" s="17"/>
      <c r="K165" s="41"/>
      <c r="L165">
        <f t="shared" si="6"/>
        <v>165</v>
      </c>
      <c r="M165" s="43">
        <f t="shared" si="7"/>
        <v>0</v>
      </c>
      <c r="N165">
        <f t="shared" si="8"/>
        <v>0</v>
      </c>
    </row>
    <row r="166" spans="2:14" ht="12.75" customHeight="1">
      <c r="B166" s="17"/>
      <c r="C166" s="17"/>
      <c r="D166" s="17"/>
      <c r="E166" s="26" t="s">
        <v>571</v>
      </c>
      <c r="F166" s="17"/>
      <c r="G166" s="17"/>
      <c r="H166" s="45"/>
      <c r="I166" s="17"/>
      <c r="K166" s="41"/>
      <c r="L166">
        <f t="shared" si="6"/>
        <v>166</v>
      </c>
      <c r="M166" s="43">
        <f t="shared" si="7"/>
        <v>0</v>
      </c>
      <c r="N166">
        <f t="shared" si="8"/>
        <v>0</v>
      </c>
    </row>
    <row r="167" spans="2:14" ht="12.75" customHeight="1">
      <c r="B167" s="19">
        <v>53</v>
      </c>
      <c r="C167" s="19" t="s">
        <v>120</v>
      </c>
      <c r="D167" s="17" t="s">
        <v>55</v>
      </c>
      <c r="E167" s="20" t="s">
        <v>121</v>
      </c>
      <c r="F167" s="21" t="s">
        <v>110</v>
      </c>
      <c r="G167" s="22"/>
      <c r="H167" s="46"/>
      <c r="I167" s="22">
        <f>ROUND(ROUND(H167,2)*ROUND(G167,2),2)</f>
        <v>0</v>
      </c>
      <c r="K167" s="41" t="str">
        <f>IF(B167&lt;&gt;0,C167&amp;D167,"")</f>
        <v>17120</v>
      </c>
      <c r="L167">
        <f t="shared" si="6"/>
        <v>167</v>
      </c>
      <c r="M167" s="43">
        <f t="shared" si="7"/>
        <v>0</v>
      </c>
      <c r="N167">
        <f t="shared" si="8"/>
        <v>0</v>
      </c>
    </row>
    <row r="168" spans="2:14" ht="12.75" customHeight="1">
      <c r="B168" s="17"/>
      <c r="C168" s="17"/>
      <c r="D168" s="17"/>
      <c r="E168" s="24" t="s">
        <v>55</v>
      </c>
      <c r="F168" s="17"/>
      <c r="G168" s="17"/>
      <c r="H168" s="45"/>
      <c r="I168" s="17"/>
      <c r="K168" s="41"/>
      <c r="L168">
        <f t="shared" si="6"/>
        <v>168</v>
      </c>
      <c r="M168" s="43">
        <f t="shared" si="7"/>
        <v>0</v>
      </c>
      <c r="N168">
        <f t="shared" si="8"/>
        <v>0</v>
      </c>
    </row>
    <row r="169" spans="2:14" ht="12.75" customHeight="1">
      <c r="B169" s="17"/>
      <c r="C169" s="17"/>
      <c r="D169" s="17"/>
      <c r="E169" s="26" t="s">
        <v>55</v>
      </c>
      <c r="F169" s="17"/>
      <c r="G169" s="17"/>
      <c r="H169" s="45"/>
      <c r="I169" s="17"/>
      <c r="K169" s="41"/>
      <c r="L169">
        <f t="shared" si="6"/>
        <v>169</v>
      </c>
      <c r="M169" s="43">
        <f t="shared" si="7"/>
        <v>0</v>
      </c>
      <c r="N169">
        <f t="shared" si="8"/>
        <v>0</v>
      </c>
    </row>
    <row r="170" spans="2:14" ht="12.75" customHeight="1">
      <c r="B170" s="19">
        <v>54</v>
      </c>
      <c r="C170" s="19" t="s">
        <v>123</v>
      </c>
      <c r="D170" s="17" t="s">
        <v>55</v>
      </c>
      <c r="E170" s="20" t="s">
        <v>124</v>
      </c>
      <c r="F170" s="21" t="s">
        <v>110</v>
      </c>
      <c r="G170" s="22"/>
      <c r="H170" s="46"/>
      <c r="I170" s="22">
        <f>ROUND(ROUND(H170,2)*ROUND(G170,2),2)</f>
        <v>0</v>
      </c>
      <c r="K170" s="41" t="str">
        <f>IF(B170&lt;&gt;0,C170&amp;D170,"")</f>
        <v>17581</v>
      </c>
      <c r="L170">
        <f t="shared" si="6"/>
        <v>170</v>
      </c>
      <c r="M170" s="43">
        <f t="shared" si="7"/>
        <v>0</v>
      </c>
      <c r="N170">
        <f t="shared" si="8"/>
        <v>0</v>
      </c>
    </row>
    <row r="171" spans="2:14" ht="12.75" customHeight="1">
      <c r="B171" s="17"/>
      <c r="C171" s="17"/>
      <c r="D171" s="17"/>
      <c r="E171" s="24" t="s">
        <v>55</v>
      </c>
      <c r="F171" s="17"/>
      <c r="G171" s="17"/>
      <c r="H171" s="45"/>
      <c r="I171" s="17"/>
      <c r="K171" s="41"/>
      <c r="L171">
        <f t="shared" si="6"/>
        <v>171</v>
      </c>
      <c r="M171" s="43">
        <f t="shared" si="7"/>
        <v>0</v>
      </c>
      <c r="N171">
        <f t="shared" si="8"/>
        <v>0</v>
      </c>
    </row>
    <row r="172" spans="2:14" ht="12.75" customHeight="1">
      <c r="B172" s="17"/>
      <c r="C172" s="17"/>
      <c r="D172" s="17"/>
      <c r="E172" s="26" t="s">
        <v>55</v>
      </c>
      <c r="F172" s="17"/>
      <c r="G172" s="17"/>
      <c r="H172" s="45"/>
      <c r="I172" s="17"/>
      <c r="K172" s="41"/>
      <c r="L172">
        <f t="shared" si="6"/>
        <v>172</v>
      </c>
      <c r="M172" s="43">
        <f t="shared" si="7"/>
        <v>0</v>
      </c>
      <c r="N172">
        <f t="shared" si="8"/>
        <v>0</v>
      </c>
    </row>
    <row r="173" spans="2:14" ht="12.75" customHeight="1">
      <c r="B173" s="19">
        <v>55</v>
      </c>
      <c r="C173" s="19" t="s">
        <v>126</v>
      </c>
      <c r="D173" s="17" t="s">
        <v>55</v>
      </c>
      <c r="E173" s="20" t="s">
        <v>127</v>
      </c>
      <c r="F173" s="21" t="s">
        <v>110</v>
      </c>
      <c r="G173" s="22"/>
      <c r="H173" s="46"/>
      <c r="I173" s="22">
        <f>ROUND(ROUND(H173,2)*ROUND(G173,2),2)</f>
        <v>0</v>
      </c>
      <c r="K173" s="41" t="str">
        <f>IF(B173&lt;&gt;0,C173&amp;D173,"")</f>
        <v>17680</v>
      </c>
      <c r="L173">
        <f t="shared" si="6"/>
        <v>173</v>
      </c>
      <c r="M173" s="43">
        <f t="shared" si="7"/>
        <v>0</v>
      </c>
      <c r="N173">
        <f t="shared" si="8"/>
        <v>0</v>
      </c>
    </row>
    <row r="174" spans="2:14" ht="12.75" customHeight="1">
      <c r="B174" s="17"/>
      <c r="C174" s="17"/>
      <c r="D174" s="17"/>
      <c r="E174" s="24" t="s">
        <v>128</v>
      </c>
      <c r="F174" s="17"/>
      <c r="G174" s="17"/>
      <c r="H174" s="45"/>
      <c r="I174" s="17"/>
      <c r="K174" s="41"/>
      <c r="L174">
        <f t="shared" si="6"/>
        <v>174</v>
      </c>
      <c r="M174" s="43">
        <f t="shared" si="7"/>
        <v>0</v>
      </c>
      <c r="N174">
        <f t="shared" si="8"/>
        <v>0</v>
      </c>
    </row>
    <row r="175" spans="2:14" ht="12.75" customHeight="1">
      <c r="B175" s="17"/>
      <c r="C175" s="17"/>
      <c r="D175" s="17"/>
      <c r="E175" s="26" t="s">
        <v>55</v>
      </c>
      <c r="F175" s="17"/>
      <c r="G175" s="17"/>
      <c r="H175" s="45"/>
      <c r="I175" s="17"/>
      <c r="K175" s="41"/>
      <c r="L175">
        <f t="shared" si="6"/>
        <v>175</v>
      </c>
      <c r="M175" s="43">
        <f t="shared" si="7"/>
        <v>0</v>
      </c>
      <c r="N175">
        <f t="shared" si="8"/>
        <v>0</v>
      </c>
    </row>
    <row r="176" spans="1:14" ht="15.75" customHeight="1">
      <c r="A176" s="23" t="s">
        <v>52</v>
      </c>
      <c r="B176" s="35"/>
      <c r="C176" s="36" t="s">
        <v>26</v>
      </c>
      <c r="D176" s="35"/>
      <c r="E176" s="37" t="s">
        <v>129</v>
      </c>
      <c r="F176" s="35"/>
      <c r="G176" s="35"/>
      <c r="H176" s="45"/>
      <c r="I176" s="38"/>
      <c r="K176" s="41"/>
      <c r="L176">
        <f t="shared" si="6"/>
        <v>176</v>
      </c>
      <c r="M176" s="43">
        <f t="shared" si="7"/>
        <v>0</v>
      </c>
      <c r="N176">
        <f t="shared" si="8"/>
        <v>0</v>
      </c>
    </row>
    <row r="177" spans="2:14" ht="12.75" customHeight="1">
      <c r="B177" s="19">
        <v>56</v>
      </c>
      <c r="C177" s="19" t="s">
        <v>577</v>
      </c>
      <c r="D177" s="17" t="s">
        <v>55</v>
      </c>
      <c r="E177" s="20" t="s">
        <v>578</v>
      </c>
      <c r="F177" s="21" t="s">
        <v>104</v>
      </c>
      <c r="G177" s="22"/>
      <c r="H177" s="46"/>
      <c r="I177" s="22">
        <f>ROUND(ROUND(H177,2)*ROUND(G177,2),2)</f>
        <v>0</v>
      </c>
      <c r="K177" s="41" t="str">
        <f>IF(B177&lt;&gt;0,C177&amp;D177,"")</f>
        <v>21263</v>
      </c>
      <c r="L177">
        <f t="shared" si="6"/>
        <v>177</v>
      </c>
      <c r="M177" s="43">
        <f t="shared" si="7"/>
        <v>0</v>
      </c>
      <c r="N177">
        <f t="shared" si="8"/>
        <v>0</v>
      </c>
    </row>
    <row r="178" spans="2:14" ht="12.75" customHeight="1">
      <c r="B178" s="17"/>
      <c r="C178" s="17"/>
      <c r="D178" s="17"/>
      <c r="E178" s="24" t="s">
        <v>579</v>
      </c>
      <c r="F178" s="17"/>
      <c r="G178" s="17"/>
      <c r="H178" s="45"/>
      <c r="I178" s="17"/>
      <c r="K178" s="41"/>
      <c r="L178">
        <f t="shared" si="6"/>
        <v>178</v>
      </c>
      <c r="M178" s="43">
        <f t="shared" si="7"/>
        <v>0</v>
      </c>
      <c r="N178">
        <f t="shared" si="8"/>
        <v>0</v>
      </c>
    </row>
    <row r="179" spans="2:14" ht="12.75" customHeight="1">
      <c r="B179" s="17"/>
      <c r="C179" s="17"/>
      <c r="D179" s="17"/>
      <c r="E179" s="26" t="s">
        <v>580</v>
      </c>
      <c r="F179" s="17"/>
      <c r="G179" s="17"/>
      <c r="H179" s="45"/>
      <c r="I179" s="17"/>
      <c r="K179" s="41"/>
      <c r="L179">
        <f t="shared" si="6"/>
        <v>179</v>
      </c>
      <c r="M179" s="43">
        <f t="shared" si="7"/>
        <v>0</v>
      </c>
      <c r="N179">
        <f t="shared" si="8"/>
        <v>0</v>
      </c>
    </row>
    <row r="180" spans="2:14" ht="12.75" customHeight="1">
      <c r="B180" s="19">
        <v>57</v>
      </c>
      <c r="C180" s="19" t="s">
        <v>581</v>
      </c>
      <c r="D180" s="17" t="s">
        <v>55</v>
      </c>
      <c r="E180" s="20" t="s">
        <v>582</v>
      </c>
      <c r="F180" s="21" t="s">
        <v>110</v>
      </c>
      <c r="G180" s="22"/>
      <c r="H180" s="46"/>
      <c r="I180" s="22">
        <f>ROUND(ROUND(H180,2)*ROUND(G180,2),2)</f>
        <v>0</v>
      </c>
      <c r="K180" s="41" t="str">
        <f>IF(B180&lt;&gt;0,C180&amp;D180,"")</f>
        <v>23668R</v>
      </c>
      <c r="L180">
        <f t="shared" si="6"/>
        <v>180</v>
      </c>
      <c r="M180" s="43">
        <f t="shared" si="7"/>
        <v>0</v>
      </c>
      <c r="N180">
        <f t="shared" si="8"/>
        <v>0</v>
      </c>
    </row>
    <row r="181" spans="2:14" ht="12.75" customHeight="1">
      <c r="B181" s="17"/>
      <c r="C181" s="17"/>
      <c r="D181" s="17"/>
      <c r="E181" s="24" t="s">
        <v>55</v>
      </c>
      <c r="F181" s="17"/>
      <c r="G181" s="17"/>
      <c r="H181" s="45"/>
      <c r="I181" s="17"/>
      <c r="K181" s="41"/>
      <c r="L181">
        <f t="shared" si="6"/>
        <v>181</v>
      </c>
      <c r="M181" s="43">
        <f t="shared" si="7"/>
        <v>0</v>
      </c>
      <c r="N181">
        <f t="shared" si="8"/>
        <v>0</v>
      </c>
    </row>
    <row r="182" spans="2:14" ht="12.75" customHeight="1">
      <c r="B182" s="17"/>
      <c r="C182" s="17"/>
      <c r="D182" s="17"/>
      <c r="E182" s="26" t="s">
        <v>583</v>
      </c>
      <c r="F182" s="17"/>
      <c r="G182" s="17"/>
      <c r="H182" s="45"/>
      <c r="I182" s="17"/>
      <c r="K182" s="41"/>
      <c r="L182">
        <f t="shared" si="6"/>
        <v>182</v>
      </c>
      <c r="M182" s="43">
        <f t="shared" si="7"/>
        <v>0</v>
      </c>
      <c r="N182">
        <f t="shared" si="8"/>
        <v>0</v>
      </c>
    </row>
    <row r="183" spans="2:14" ht="12.75" customHeight="1">
      <c r="B183" s="19">
        <v>58</v>
      </c>
      <c r="C183" s="19" t="s">
        <v>584</v>
      </c>
      <c r="D183" s="17" t="s">
        <v>55</v>
      </c>
      <c r="E183" s="20" t="s">
        <v>585</v>
      </c>
      <c r="F183" s="21" t="s">
        <v>104</v>
      </c>
      <c r="G183" s="22"/>
      <c r="H183" s="46"/>
      <c r="I183" s="22">
        <f>ROUND(ROUND(H183,2)*ROUND(G183,2),2)</f>
        <v>0</v>
      </c>
      <c r="K183" s="41" t="str">
        <f>IF(B183&lt;&gt;0,C183&amp;D183,"")</f>
        <v>261313</v>
      </c>
      <c r="L183">
        <f t="shared" si="6"/>
        <v>183</v>
      </c>
      <c r="M183" s="43">
        <f t="shared" si="7"/>
        <v>0</v>
      </c>
      <c r="N183">
        <f t="shared" si="8"/>
        <v>0</v>
      </c>
    </row>
    <row r="184" spans="2:14" ht="12.75" customHeight="1">
      <c r="B184" s="17"/>
      <c r="C184" s="17"/>
      <c r="D184" s="17"/>
      <c r="E184" s="24" t="s">
        <v>586</v>
      </c>
      <c r="F184" s="17"/>
      <c r="G184" s="17"/>
      <c r="H184" s="45"/>
      <c r="I184" s="17"/>
      <c r="K184" s="41"/>
      <c r="L184">
        <f t="shared" si="6"/>
        <v>184</v>
      </c>
      <c r="M184" s="43">
        <f t="shared" si="7"/>
        <v>0</v>
      </c>
      <c r="N184">
        <f t="shared" si="8"/>
        <v>0</v>
      </c>
    </row>
    <row r="185" spans="2:14" ht="12.75" customHeight="1">
      <c r="B185" s="17"/>
      <c r="C185" s="17"/>
      <c r="D185" s="17"/>
      <c r="E185" s="26" t="s">
        <v>587</v>
      </c>
      <c r="F185" s="17"/>
      <c r="G185" s="17"/>
      <c r="H185" s="45"/>
      <c r="I185" s="17"/>
      <c r="K185" s="41"/>
      <c r="L185">
        <f t="shared" si="6"/>
        <v>185</v>
      </c>
      <c r="M185" s="43">
        <f t="shared" si="7"/>
        <v>0</v>
      </c>
      <c r="N185">
        <f t="shared" si="8"/>
        <v>0</v>
      </c>
    </row>
    <row r="186" spans="2:14" ht="12.75" customHeight="1">
      <c r="B186" s="19">
        <v>59</v>
      </c>
      <c r="C186" s="19" t="s">
        <v>131</v>
      </c>
      <c r="D186" s="17" t="s">
        <v>55</v>
      </c>
      <c r="E186" s="20" t="s">
        <v>132</v>
      </c>
      <c r="F186" s="21" t="s">
        <v>104</v>
      </c>
      <c r="G186" s="22"/>
      <c r="H186" s="46"/>
      <c r="I186" s="22">
        <f>ROUND(ROUND(H186,2)*ROUND(G186,2),2)</f>
        <v>0</v>
      </c>
      <c r="K186" s="41" t="str">
        <f>IF(B186&lt;&gt;0,C186&amp;D186,"")</f>
        <v>261415</v>
      </c>
      <c r="L186">
        <f t="shared" si="6"/>
        <v>186</v>
      </c>
      <c r="M186" s="43">
        <f t="shared" si="7"/>
        <v>0</v>
      </c>
      <c r="N186">
        <f t="shared" si="8"/>
        <v>0</v>
      </c>
    </row>
    <row r="187" spans="2:14" ht="12.75" customHeight="1">
      <c r="B187" s="17"/>
      <c r="C187" s="17"/>
      <c r="D187" s="17"/>
      <c r="E187" s="24" t="s">
        <v>133</v>
      </c>
      <c r="F187" s="17"/>
      <c r="G187" s="17"/>
      <c r="H187" s="45"/>
      <c r="I187" s="17"/>
      <c r="K187" s="41"/>
      <c r="L187">
        <f t="shared" si="6"/>
        <v>187</v>
      </c>
      <c r="M187" s="43">
        <f t="shared" si="7"/>
        <v>0</v>
      </c>
      <c r="N187">
        <f t="shared" si="8"/>
        <v>0</v>
      </c>
    </row>
    <row r="188" spans="2:14" ht="12.75" customHeight="1">
      <c r="B188" s="17"/>
      <c r="C188" s="17"/>
      <c r="D188" s="17"/>
      <c r="E188" s="26" t="s">
        <v>55</v>
      </c>
      <c r="F188" s="17"/>
      <c r="G188" s="17"/>
      <c r="H188" s="45"/>
      <c r="I188" s="17"/>
      <c r="K188" s="41"/>
      <c r="L188">
        <f t="shared" si="6"/>
        <v>188</v>
      </c>
      <c r="M188" s="43">
        <f t="shared" si="7"/>
        <v>0</v>
      </c>
      <c r="N188">
        <f t="shared" si="8"/>
        <v>0</v>
      </c>
    </row>
    <row r="189" spans="2:14" ht="12.75" customHeight="1">
      <c r="B189" s="19">
        <v>60</v>
      </c>
      <c r="C189" s="19" t="s">
        <v>588</v>
      </c>
      <c r="D189" s="17" t="s">
        <v>55</v>
      </c>
      <c r="E189" s="20" t="s">
        <v>589</v>
      </c>
      <c r="F189" s="21" t="s">
        <v>104</v>
      </c>
      <c r="G189" s="22"/>
      <c r="H189" s="46"/>
      <c r="I189" s="22">
        <f>ROUND(ROUND(H189,2)*ROUND(G189,2),2)</f>
        <v>0</v>
      </c>
      <c r="K189" s="41" t="str">
        <f>IF(B189&lt;&gt;0,C189&amp;D189,"")</f>
        <v>26184</v>
      </c>
      <c r="L189">
        <f t="shared" si="6"/>
        <v>189</v>
      </c>
      <c r="M189" s="43">
        <f t="shared" si="7"/>
        <v>0</v>
      </c>
      <c r="N189">
        <f t="shared" si="8"/>
        <v>0</v>
      </c>
    </row>
    <row r="190" spans="2:14" ht="12.75" customHeight="1">
      <c r="B190" s="17"/>
      <c r="C190" s="17"/>
      <c r="D190" s="17"/>
      <c r="E190" s="24" t="s">
        <v>55</v>
      </c>
      <c r="F190" s="17"/>
      <c r="G190" s="17"/>
      <c r="H190" s="45"/>
      <c r="I190" s="17"/>
      <c r="K190" s="41"/>
      <c r="L190">
        <f t="shared" si="6"/>
        <v>190</v>
      </c>
      <c r="M190" s="43">
        <f t="shared" si="7"/>
        <v>0</v>
      </c>
      <c r="N190">
        <f t="shared" si="8"/>
        <v>0</v>
      </c>
    </row>
    <row r="191" spans="2:14" ht="12.75" customHeight="1">
      <c r="B191" s="17"/>
      <c r="C191" s="17"/>
      <c r="D191" s="17"/>
      <c r="E191" s="26" t="s">
        <v>590</v>
      </c>
      <c r="F191" s="17"/>
      <c r="G191" s="17"/>
      <c r="H191" s="45"/>
      <c r="I191" s="17"/>
      <c r="K191" s="41"/>
      <c r="L191">
        <f t="shared" si="6"/>
        <v>191</v>
      </c>
      <c r="M191" s="43">
        <f t="shared" si="7"/>
        <v>0</v>
      </c>
      <c r="N191">
        <f t="shared" si="8"/>
        <v>0</v>
      </c>
    </row>
    <row r="192" spans="2:14" ht="12.75" customHeight="1">
      <c r="B192" s="19">
        <v>61</v>
      </c>
      <c r="C192" s="19" t="s">
        <v>591</v>
      </c>
      <c r="D192" s="17" t="s">
        <v>55</v>
      </c>
      <c r="E192" s="20" t="s">
        <v>592</v>
      </c>
      <c r="F192" s="21" t="s">
        <v>110</v>
      </c>
      <c r="G192" s="22"/>
      <c r="H192" s="46"/>
      <c r="I192" s="22">
        <f>ROUND(ROUND(H192,2)*ROUND(G192,2),2)</f>
        <v>0</v>
      </c>
      <c r="K192" s="41" t="str">
        <f>IF(B192&lt;&gt;0,C192&amp;D192,"")</f>
        <v>281451</v>
      </c>
      <c r="L192">
        <f t="shared" si="6"/>
        <v>192</v>
      </c>
      <c r="M192" s="43">
        <f t="shared" si="7"/>
        <v>0</v>
      </c>
      <c r="N192">
        <f t="shared" si="8"/>
        <v>0</v>
      </c>
    </row>
    <row r="193" spans="2:14" ht="12.75" customHeight="1">
      <c r="B193" s="17"/>
      <c r="C193" s="17"/>
      <c r="D193" s="17"/>
      <c r="E193" s="24" t="s">
        <v>55</v>
      </c>
      <c r="F193" s="17"/>
      <c r="G193" s="17"/>
      <c r="H193" s="45"/>
      <c r="I193" s="17"/>
      <c r="K193" s="41"/>
      <c r="L193">
        <f t="shared" si="6"/>
        <v>193</v>
      </c>
      <c r="M193" s="43">
        <f t="shared" si="7"/>
        <v>0</v>
      </c>
      <c r="N193">
        <f t="shared" si="8"/>
        <v>0</v>
      </c>
    </row>
    <row r="194" spans="2:14" ht="12.75" customHeight="1">
      <c r="B194" s="17"/>
      <c r="C194" s="17"/>
      <c r="D194" s="17"/>
      <c r="E194" s="26" t="s">
        <v>593</v>
      </c>
      <c r="F194" s="17"/>
      <c r="G194" s="17"/>
      <c r="H194" s="45"/>
      <c r="I194" s="17"/>
      <c r="K194" s="41"/>
      <c r="L194">
        <f t="shared" si="6"/>
        <v>194</v>
      </c>
      <c r="M194" s="43">
        <f t="shared" si="7"/>
        <v>0</v>
      </c>
      <c r="N194">
        <f t="shared" si="8"/>
        <v>0</v>
      </c>
    </row>
    <row r="195" spans="2:14" ht="12.75" customHeight="1">
      <c r="B195" s="19">
        <v>62</v>
      </c>
      <c r="C195" s="19" t="s">
        <v>594</v>
      </c>
      <c r="D195" s="17" t="s">
        <v>55</v>
      </c>
      <c r="E195" s="20" t="s">
        <v>595</v>
      </c>
      <c r="F195" s="21" t="s">
        <v>74</v>
      </c>
      <c r="G195" s="22"/>
      <c r="H195" s="46"/>
      <c r="I195" s="22">
        <f>ROUND(ROUND(H195,2)*ROUND(G195,2),2)</f>
        <v>0</v>
      </c>
      <c r="K195" s="41" t="str">
        <f>IF(B195&lt;&gt;0,C195&amp;D195,"")</f>
        <v>285392</v>
      </c>
      <c r="L195">
        <f t="shared" si="6"/>
        <v>195</v>
      </c>
      <c r="M195" s="43">
        <f t="shared" si="7"/>
        <v>0</v>
      </c>
      <c r="N195">
        <f t="shared" si="8"/>
        <v>0</v>
      </c>
    </row>
    <row r="196" spans="2:14" ht="12.75" customHeight="1">
      <c r="B196" s="17"/>
      <c r="C196" s="17"/>
      <c r="D196" s="17"/>
      <c r="E196" s="24" t="s">
        <v>596</v>
      </c>
      <c r="F196" s="17"/>
      <c r="G196" s="17"/>
      <c r="H196" s="45"/>
      <c r="I196" s="17"/>
      <c r="K196" s="41"/>
      <c r="L196">
        <f t="shared" si="6"/>
        <v>196</v>
      </c>
      <c r="M196" s="43">
        <f t="shared" si="7"/>
        <v>0</v>
      </c>
      <c r="N196">
        <f t="shared" si="8"/>
        <v>0</v>
      </c>
    </row>
    <row r="197" spans="2:14" ht="12.75" customHeight="1">
      <c r="B197" s="17"/>
      <c r="C197" s="17"/>
      <c r="D197" s="17"/>
      <c r="E197" s="26" t="s">
        <v>597</v>
      </c>
      <c r="F197" s="17"/>
      <c r="G197" s="17"/>
      <c r="H197" s="45"/>
      <c r="I197" s="17"/>
      <c r="K197" s="41"/>
      <c r="L197">
        <f t="shared" si="6"/>
        <v>197</v>
      </c>
      <c r="M197" s="43">
        <f t="shared" si="7"/>
        <v>0</v>
      </c>
      <c r="N197">
        <f t="shared" si="8"/>
        <v>0</v>
      </c>
    </row>
    <row r="198" spans="2:14" ht="12.75" customHeight="1">
      <c r="B198" s="19">
        <v>63</v>
      </c>
      <c r="C198" s="19" t="s">
        <v>598</v>
      </c>
      <c r="D198" s="17" t="s">
        <v>55</v>
      </c>
      <c r="E198" s="20" t="s">
        <v>599</v>
      </c>
      <c r="F198" s="21" t="s">
        <v>69</v>
      </c>
      <c r="G198" s="22"/>
      <c r="H198" s="46"/>
      <c r="I198" s="22">
        <f>ROUND(ROUND(H198,2)*ROUND(G198,2),2)</f>
        <v>0</v>
      </c>
      <c r="K198" s="41" t="str">
        <f>IF(B198&lt;&gt;0,C198&amp;D198,"")</f>
        <v>289971</v>
      </c>
      <c r="L198">
        <f t="shared" si="6"/>
        <v>198</v>
      </c>
      <c r="M198" s="43">
        <f t="shared" si="7"/>
        <v>0</v>
      </c>
      <c r="N198">
        <f t="shared" si="8"/>
        <v>0</v>
      </c>
    </row>
    <row r="199" spans="2:14" ht="12.75" customHeight="1">
      <c r="B199" s="17"/>
      <c r="C199" s="17"/>
      <c r="D199" s="17"/>
      <c r="E199" s="24" t="s">
        <v>55</v>
      </c>
      <c r="F199" s="17"/>
      <c r="G199" s="17"/>
      <c r="H199" s="45"/>
      <c r="I199" s="17"/>
      <c r="K199" s="41"/>
      <c r="L199">
        <f t="shared" si="6"/>
        <v>199</v>
      </c>
      <c r="M199" s="43">
        <f t="shared" si="7"/>
        <v>0</v>
      </c>
      <c r="N199">
        <f t="shared" si="8"/>
        <v>0</v>
      </c>
    </row>
    <row r="200" spans="2:14" ht="12.75" customHeight="1">
      <c r="B200" s="17"/>
      <c r="C200" s="17"/>
      <c r="D200" s="17"/>
      <c r="E200" s="26" t="s">
        <v>600</v>
      </c>
      <c r="F200" s="17"/>
      <c r="G200" s="17"/>
      <c r="H200" s="45"/>
      <c r="I200" s="17"/>
      <c r="K200" s="41"/>
      <c r="L200">
        <f t="shared" si="6"/>
        <v>200</v>
      </c>
      <c r="M200" s="43">
        <f t="shared" si="7"/>
        <v>0</v>
      </c>
      <c r="N200">
        <f t="shared" si="8"/>
        <v>0</v>
      </c>
    </row>
    <row r="201" spans="2:14" ht="12.75" customHeight="1">
      <c r="B201" s="19">
        <v>64</v>
      </c>
      <c r="C201" s="19" t="s">
        <v>601</v>
      </c>
      <c r="D201" s="17" t="s">
        <v>55</v>
      </c>
      <c r="E201" s="20" t="s">
        <v>602</v>
      </c>
      <c r="F201" s="21" t="s">
        <v>69</v>
      </c>
      <c r="G201" s="22"/>
      <c r="H201" s="46"/>
      <c r="I201" s="22">
        <f>ROUND(ROUND(H201,2)*ROUND(G201,2),2)</f>
        <v>0</v>
      </c>
      <c r="K201" s="41" t="str">
        <f>IF(B201&lt;&gt;0,C201&amp;D201,"")</f>
        <v>28999</v>
      </c>
      <c r="L201">
        <f t="shared" si="6"/>
        <v>201</v>
      </c>
      <c r="M201" s="43">
        <f t="shared" si="7"/>
        <v>0</v>
      </c>
      <c r="N201">
        <f t="shared" si="8"/>
        <v>0</v>
      </c>
    </row>
    <row r="202" spans="2:14" ht="12.75" customHeight="1">
      <c r="B202" s="17"/>
      <c r="C202" s="17"/>
      <c r="D202" s="17"/>
      <c r="E202" s="24" t="s">
        <v>55</v>
      </c>
      <c r="F202" s="17"/>
      <c r="G202" s="17"/>
      <c r="H202" s="45"/>
      <c r="I202" s="17"/>
      <c r="K202" s="41"/>
      <c r="L202">
        <f t="shared" si="6"/>
        <v>202</v>
      </c>
      <c r="M202" s="43">
        <f t="shared" si="7"/>
        <v>0</v>
      </c>
      <c r="N202">
        <f t="shared" si="8"/>
        <v>0</v>
      </c>
    </row>
    <row r="203" spans="2:14" ht="12.75" customHeight="1">
      <c r="B203" s="17"/>
      <c r="C203" s="17"/>
      <c r="D203" s="17"/>
      <c r="E203" s="26" t="s">
        <v>603</v>
      </c>
      <c r="F203" s="17"/>
      <c r="G203" s="17"/>
      <c r="H203" s="45"/>
      <c r="I203" s="17"/>
      <c r="K203" s="41"/>
      <c r="L203">
        <f aca="true" t="shared" si="9" ref="L203:L266">ROW(K203)</f>
        <v>203</v>
      </c>
      <c r="M203" s="43">
        <f aca="true" t="shared" si="10" ref="M203:M266">H203</f>
        <v>0</v>
      </c>
      <c r="N203">
        <f aca="true" t="shared" si="11" ref="N203:N266">IF(M203&lt;&gt;0,1,0)</f>
        <v>0</v>
      </c>
    </row>
    <row r="204" spans="1:14" ht="12.75">
      <c r="A204" s="27" t="s">
        <v>54</v>
      </c>
      <c r="B204" s="35"/>
      <c r="C204" s="36" t="s">
        <v>27</v>
      </c>
      <c r="D204" s="35"/>
      <c r="E204" s="37" t="s">
        <v>277</v>
      </c>
      <c r="F204" s="35"/>
      <c r="G204" s="35"/>
      <c r="H204" s="45"/>
      <c r="I204" s="38"/>
      <c r="K204" s="41"/>
      <c r="L204">
        <f t="shared" si="9"/>
        <v>204</v>
      </c>
      <c r="M204" s="43">
        <f t="shared" si="10"/>
        <v>0</v>
      </c>
      <c r="N204">
        <f t="shared" si="11"/>
        <v>0</v>
      </c>
    </row>
    <row r="205" spans="2:14" ht="12.75" customHeight="1">
      <c r="B205" s="19">
        <v>65</v>
      </c>
      <c r="C205" s="19" t="s">
        <v>484</v>
      </c>
      <c r="D205" s="17" t="s">
        <v>55</v>
      </c>
      <c r="E205" s="20" t="s">
        <v>485</v>
      </c>
      <c r="F205" s="21" t="s">
        <v>230</v>
      </c>
      <c r="G205" s="22"/>
      <c r="H205" s="46"/>
      <c r="I205" s="22">
        <f>ROUND(ROUND(H205,2)*ROUND(G205,2),2)</f>
        <v>0</v>
      </c>
      <c r="K205" s="41" t="str">
        <f>IF(B205&lt;&gt;0,C205&amp;D205,"")</f>
        <v>31717</v>
      </c>
      <c r="L205">
        <f t="shared" si="9"/>
        <v>205</v>
      </c>
      <c r="M205" s="43">
        <f t="shared" si="10"/>
        <v>0</v>
      </c>
      <c r="N205">
        <f t="shared" si="11"/>
        <v>0</v>
      </c>
    </row>
    <row r="206" spans="2:14" ht="12.75" customHeight="1">
      <c r="B206" s="17"/>
      <c r="C206" s="17"/>
      <c r="D206" s="17"/>
      <c r="E206" s="24" t="s">
        <v>55</v>
      </c>
      <c r="F206" s="17"/>
      <c r="G206" s="17"/>
      <c r="H206" s="45"/>
      <c r="I206" s="17"/>
      <c r="K206" s="41"/>
      <c r="L206">
        <f t="shared" si="9"/>
        <v>206</v>
      </c>
      <c r="M206" s="43">
        <f t="shared" si="10"/>
        <v>0</v>
      </c>
      <c r="N206">
        <f t="shared" si="11"/>
        <v>0</v>
      </c>
    </row>
    <row r="207" spans="2:14" ht="12.75" customHeight="1">
      <c r="B207" s="17"/>
      <c r="C207" s="17"/>
      <c r="D207" s="17"/>
      <c r="E207" s="26" t="s">
        <v>486</v>
      </c>
      <c r="F207" s="17"/>
      <c r="G207" s="17"/>
      <c r="H207" s="45"/>
      <c r="I207" s="17"/>
      <c r="K207" s="41"/>
      <c r="L207">
        <f t="shared" si="9"/>
        <v>207</v>
      </c>
      <c r="M207" s="43">
        <f t="shared" si="10"/>
        <v>0</v>
      </c>
      <c r="N207">
        <f t="shared" si="11"/>
        <v>0</v>
      </c>
    </row>
    <row r="208" spans="2:14" ht="12.75" customHeight="1">
      <c r="B208" s="19">
        <v>66</v>
      </c>
      <c r="C208" s="19" t="s">
        <v>278</v>
      </c>
      <c r="D208" s="17" t="s">
        <v>55</v>
      </c>
      <c r="E208" s="20" t="s">
        <v>279</v>
      </c>
      <c r="F208" s="21" t="s">
        <v>110</v>
      </c>
      <c r="G208" s="22"/>
      <c r="H208" s="46"/>
      <c r="I208" s="22">
        <f>ROUND(ROUND(H208,2)*ROUND(G208,2),2)</f>
        <v>0</v>
      </c>
      <c r="K208" s="41" t="str">
        <f>IF(B208&lt;&gt;0,C208&amp;D208,"")</f>
        <v>317325</v>
      </c>
      <c r="L208">
        <f t="shared" si="9"/>
        <v>208</v>
      </c>
      <c r="M208" s="43">
        <f t="shared" si="10"/>
        <v>0</v>
      </c>
      <c r="N208">
        <f t="shared" si="11"/>
        <v>0</v>
      </c>
    </row>
    <row r="209" spans="2:14" ht="12.75" customHeight="1">
      <c r="B209" s="17"/>
      <c r="C209" s="17"/>
      <c r="D209" s="17"/>
      <c r="E209" s="24" t="s">
        <v>55</v>
      </c>
      <c r="F209" s="17"/>
      <c r="G209" s="17"/>
      <c r="H209" s="45"/>
      <c r="I209" s="17"/>
      <c r="K209" s="41"/>
      <c r="L209">
        <f t="shared" si="9"/>
        <v>209</v>
      </c>
      <c r="M209" s="43">
        <f t="shared" si="10"/>
        <v>0</v>
      </c>
      <c r="N209">
        <f t="shared" si="11"/>
        <v>0</v>
      </c>
    </row>
    <row r="210" spans="2:14" ht="12.75" customHeight="1">
      <c r="B210" s="17"/>
      <c r="C210" s="17"/>
      <c r="D210" s="17"/>
      <c r="E210" s="26" t="s">
        <v>55</v>
      </c>
      <c r="F210" s="17"/>
      <c r="G210" s="17"/>
      <c r="H210" s="45"/>
      <c r="I210" s="17"/>
      <c r="K210" s="41"/>
      <c r="L210">
        <f t="shared" si="9"/>
        <v>210</v>
      </c>
      <c r="M210" s="43">
        <f t="shared" si="10"/>
        <v>0</v>
      </c>
      <c r="N210">
        <f t="shared" si="11"/>
        <v>0</v>
      </c>
    </row>
    <row r="211" spans="2:14" ht="12.75" customHeight="1">
      <c r="B211" s="19">
        <v>67</v>
      </c>
      <c r="C211" s="19" t="s">
        <v>280</v>
      </c>
      <c r="D211" s="17" t="s">
        <v>55</v>
      </c>
      <c r="E211" s="20" t="s">
        <v>281</v>
      </c>
      <c r="F211" s="21" t="s">
        <v>51</v>
      </c>
      <c r="G211" s="22"/>
      <c r="H211" s="46"/>
      <c r="I211" s="22">
        <f>ROUND(ROUND(H211,2)*ROUND(G211,2),2)</f>
        <v>0</v>
      </c>
      <c r="K211" s="41" t="str">
        <f>IF(B211&lt;&gt;0,C211&amp;D211,"")</f>
        <v>317365</v>
      </c>
      <c r="L211">
        <f t="shared" si="9"/>
        <v>211</v>
      </c>
      <c r="M211" s="43">
        <f t="shared" si="10"/>
        <v>0</v>
      </c>
      <c r="N211">
        <f t="shared" si="11"/>
        <v>0</v>
      </c>
    </row>
    <row r="212" spans="2:14" ht="12.75" customHeight="1">
      <c r="B212" s="17"/>
      <c r="C212" s="17"/>
      <c r="D212" s="17"/>
      <c r="E212" s="24" t="s">
        <v>55</v>
      </c>
      <c r="F212" s="17"/>
      <c r="G212" s="17"/>
      <c r="H212" s="45"/>
      <c r="I212" s="17"/>
      <c r="K212" s="41"/>
      <c r="L212">
        <f t="shared" si="9"/>
        <v>212</v>
      </c>
      <c r="M212" s="43">
        <f t="shared" si="10"/>
        <v>0</v>
      </c>
      <c r="N212">
        <f t="shared" si="11"/>
        <v>0</v>
      </c>
    </row>
    <row r="213" spans="2:14" ht="12.75" customHeight="1">
      <c r="B213" s="17"/>
      <c r="C213" s="17"/>
      <c r="D213" s="17"/>
      <c r="E213" s="26" t="s">
        <v>55</v>
      </c>
      <c r="F213" s="17"/>
      <c r="G213" s="17"/>
      <c r="H213" s="45"/>
      <c r="I213" s="17"/>
      <c r="K213" s="41"/>
      <c r="L213">
        <f t="shared" si="9"/>
        <v>213</v>
      </c>
      <c r="M213" s="43">
        <f t="shared" si="10"/>
        <v>0</v>
      </c>
      <c r="N213">
        <f t="shared" si="11"/>
        <v>0</v>
      </c>
    </row>
    <row r="214" spans="2:14" ht="12.75" customHeight="1">
      <c r="B214" s="19">
        <v>68</v>
      </c>
      <c r="C214" s="19" t="s">
        <v>606</v>
      </c>
      <c r="D214" s="17" t="s">
        <v>55</v>
      </c>
      <c r="E214" s="20" t="s">
        <v>607</v>
      </c>
      <c r="F214" s="21" t="s">
        <v>110</v>
      </c>
      <c r="G214" s="22"/>
      <c r="H214" s="46"/>
      <c r="I214" s="22">
        <f>ROUND(ROUND(H214,2)*ROUND(G214,2),2)</f>
        <v>0</v>
      </c>
      <c r="K214" s="41" t="str">
        <f>IF(B214&lt;&gt;0,C214&amp;D214,"")</f>
        <v>327213</v>
      </c>
      <c r="L214">
        <f t="shared" si="9"/>
        <v>214</v>
      </c>
      <c r="M214" s="43">
        <f t="shared" si="10"/>
        <v>0</v>
      </c>
      <c r="N214">
        <f t="shared" si="11"/>
        <v>0</v>
      </c>
    </row>
    <row r="215" spans="2:14" ht="12.75" customHeight="1">
      <c r="B215" s="17"/>
      <c r="C215" s="17"/>
      <c r="D215" s="17"/>
      <c r="E215" s="24" t="s">
        <v>55</v>
      </c>
      <c r="F215" s="17"/>
      <c r="G215" s="17"/>
      <c r="H215" s="45"/>
      <c r="I215" s="17"/>
      <c r="K215" s="41"/>
      <c r="L215">
        <f t="shared" si="9"/>
        <v>215</v>
      </c>
      <c r="M215" s="43">
        <f t="shared" si="10"/>
        <v>0</v>
      </c>
      <c r="N215">
        <f t="shared" si="11"/>
        <v>0</v>
      </c>
    </row>
    <row r="216" spans="2:14" ht="12.75" customHeight="1">
      <c r="B216" s="17"/>
      <c r="C216" s="17"/>
      <c r="D216" s="17"/>
      <c r="E216" s="26" t="s">
        <v>608</v>
      </c>
      <c r="F216" s="17"/>
      <c r="G216" s="17"/>
      <c r="H216" s="45"/>
      <c r="I216" s="17"/>
      <c r="K216" s="41"/>
      <c r="L216">
        <f t="shared" si="9"/>
        <v>216</v>
      </c>
      <c r="M216" s="43">
        <f t="shared" si="10"/>
        <v>0</v>
      </c>
      <c r="N216">
        <f t="shared" si="11"/>
        <v>0</v>
      </c>
    </row>
    <row r="217" spans="2:14" ht="12.75" customHeight="1">
      <c r="B217" s="19">
        <v>69</v>
      </c>
      <c r="C217" s="19" t="s">
        <v>609</v>
      </c>
      <c r="D217" s="17" t="s">
        <v>55</v>
      </c>
      <c r="E217" s="20" t="s">
        <v>610</v>
      </c>
      <c r="F217" s="21" t="s">
        <v>110</v>
      </c>
      <c r="G217" s="22"/>
      <c r="H217" s="46"/>
      <c r="I217" s="22">
        <f>ROUND(ROUND(H217,2)*ROUND(G217,2),2)</f>
        <v>0</v>
      </c>
      <c r="K217" s="41" t="str">
        <f>IF(B217&lt;&gt;0,C217&amp;D217,"")</f>
        <v>327325</v>
      </c>
      <c r="L217">
        <f t="shared" si="9"/>
        <v>217</v>
      </c>
      <c r="M217" s="43">
        <f t="shared" si="10"/>
        <v>0</v>
      </c>
      <c r="N217">
        <f t="shared" si="11"/>
        <v>0</v>
      </c>
    </row>
    <row r="218" spans="2:14" ht="12.75" customHeight="1">
      <c r="B218" s="17"/>
      <c r="C218" s="17"/>
      <c r="D218" s="17"/>
      <c r="E218" s="24" t="s">
        <v>611</v>
      </c>
      <c r="F218" s="17"/>
      <c r="G218" s="17"/>
      <c r="H218" s="45"/>
      <c r="I218" s="17"/>
      <c r="K218" s="41"/>
      <c r="L218">
        <f t="shared" si="9"/>
        <v>218</v>
      </c>
      <c r="M218" s="43">
        <f t="shared" si="10"/>
        <v>0</v>
      </c>
      <c r="N218">
        <f t="shared" si="11"/>
        <v>0</v>
      </c>
    </row>
    <row r="219" spans="2:14" ht="12.75" customHeight="1">
      <c r="B219" s="17"/>
      <c r="C219" s="17"/>
      <c r="D219" s="17"/>
      <c r="E219" s="26" t="s">
        <v>612</v>
      </c>
      <c r="F219" s="17"/>
      <c r="G219" s="17"/>
      <c r="H219" s="45"/>
      <c r="I219" s="17"/>
      <c r="K219" s="41"/>
      <c r="L219">
        <f t="shared" si="9"/>
        <v>219</v>
      </c>
      <c r="M219" s="43">
        <f t="shared" si="10"/>
        <v>0</v>
      </c>
      <c r="N219">
        <f t="shared" si="11"/>
        <v>0</v>
      </c>
    </row>
    <row r="220" spans="2:14" ht="12.75" customHeight="1">
      <c r="B220" s="19">
        <v>70</v>
      </c>
      <c r="C220" s="19" t="s">
        <v>613</v>
      </c>
      <c r="D220" s="17" t="s">
        <v>55</v>
      </c>
      <c r="E220" s="20" t="s">
        <v>614</v>
      </c>
      <c r="F220" s="21" t="s">
        <v>51</v>
      </c>
      <c r="G220" s="22"/>
      <c r="H220" s="46"/>
      <c r="I220" s="22">
        <f>ROUND(ROUND(H220,2)*ROUND(G220,2),2)</f>
        <v>0</v>
      </c>
      <c r="K220" s="41" t="str">
        <f>IF(B220&lt;&gt;0,C220&amp;D220,"")</f>
        <v>327365</v>
      </c>
      <c r="L220">
        <f t="shared" si="9"/>
        <v>220</v>
      </c>
      <c r="M220" s="43">
        <f t="shared" si="10"/>
        <v>0</v>
      </c>
      <c r="N220">
        <f t="shared" si="11"/>
        <v>0</v>
      </c>
    </row>
    <row r="221" spans="2:14" ht="12.75" customHeight="1">
      <c r="B221" s="17"/>
      <c r="C221" s="17"/>
      <c r="D221" s="17"/>
      <c r="E221" s="24" t="s">
        <v>55</v>
      </c>
      <c r="F221" s="17"/>
      <c r="G221" s="17"/>
      <c r="H221" s="45"/>
      <c r="I221" s="17"/>
      <c r="K221" s="41"/>
      <c r="L221">
        <f t="shared" si="9"/>
        <v>221</v>
      </c>
      <c r="M221" s="43">
        <f t="shared" si="10"/>
        <v>0</v>
      </c>
      <c r="N221">
        <f t="shared" si="11"/>
        <v>0</v>
      </c>
    </row>
    <row r="222" spans="2:14" ht="12.75" customHeight="1">
      <c r="B222" s="17"/>
      <c r="C222" s="17"/>
      <c r="D222" s="17"/>
      <c r="E222" s="26" t="s">
        <v>615</v>
      </c>
      <c r="F222" s="17"/>
      <c r="G222" s="17"/>
      <c r="H222" s="45"/>
      <c r="I222" s="17"/>
      <c r="K222" s="41"/>
      <c r="L222">
        <f t="shared" si="9"/>
        <v>222</v>
      </c>
      <c r="M222" s="43">
        <f t="shared" si="10"/>
        <v>0</v>
      </c>
      <c r="N222">
        <f t="shared" si="11"/>
        <v>0</v>
      </c>
    </row>
    <row r="223" spans="2:14" ht="12.75" customHeight="1">
      <c r="B223" s="19">
        <v>71</v>
      </c>
      <c r="C223" s="19" t="s">
        <v>282</v>
      </c>
      <c r="D223" s="17" t="s">
        <v>55</v>
      </c>
      <c r="E223" s="20" t="s">
        <v>283</v>
      </c>
      <c r="F223" s="21" t="s">
        <v>110</v>
      </c>
      <c r="G223" s="22"/>
      <c r="H223" s="46"/>
      <c r="I223" s="22">
        <f>ROUND(ROUND(H223,2)*ROUND(G223,2),2)</f>
        <v>0</v>
      </c>
      <c r="K223" s="41" t="str">
        <f>IF(B223&lt;&gt;0,C223&amp;D223,"")</f>
        <v>333325</v>
      </c>
      <c r="L223">
        <f t="shared" si="9"/>
        <v>223</v>
      </c>
      <c r="M223" s="43">
        <f t="shared" si="10"/>
        <v>0</v>
      </c>
      <c r="N223">
        <f t="shared" si="11"/>
        <v>0</v>
      </c>
    </row>
    <row r="224" spans="2:14" ht="12.75" customHeight="1">
      <c r="B224" s="17"/>
      <c r="C224" s="17"/>
      <c r="D224" s="17"/>
      <c r="E224" s="24" t="s">
        <v>284</v>
      </c>
      <c r="F224" s="17"/>
      <c r="G224" s="17"/>
      <c r="H224" s="45"/>
      <c r="I224" s="17"/>
      <c r="K224" s="41"/>
      <c r="L224">
        <f t="shared" si="9"/>
        <v>224</v>
      </c>
      <c r="M224" s="43">
        <f t="shared" si="10"/>
        <v>0</v>
      </c>
      <c r="N224">
        <f t="shared" si="11"/>
        <v>0</v>
      </c>
    </row>
    <row r="225" spans="2:14" ht="12.75" customHeight="1">
      <c r="B225" s="17"/>
      <c r="C225" s="17"/>
      <c r="D225" s="17"/>
      <c r="E225" s="26" t="s">
        <v>55</v>
      </c>
      <c r="F225" s="17"/>
      <c r="G225" s="17"/>
      <c r="H225" s="45"/>
      <c r="I225" s="17"/>
      <c r="K225" s="41"/>
      <c r="L225">
        <f t="shared" si="9"/>
        <v>225</v>
      </c>
      <c r="M225" s="43">
        <f t="shared" si="10"/>
        <v>0</v>
      </c>
      <c r="N225">
        <f t="shared" si="11"/>
        <v>0</v>
      </c>
    </row>
    <row r="226" spans="2:14" ht="12.75" customHeight="1">
      <c r="B226" s="19">
        <v>72</v>
      </c>
      <c r="C226" s="19" t="s">
        <v>285</v>
      </c>
      <c r="D226" s="17" t="s">
        <v>55</v>
      </c>
      <c r="E226" s="20" t="s">
        <v>286</v>
      </c>
      <c r="F226" s="21" t="s">
        <v>51</v>
      </c>
      <c r="G226" s="22"/>
      <c r="H226" s="46"/>
      <c r="I226" s="22">
        <f>ROUND(ROUND(H226,2)*ROUND(G226,2),2)</f>
        <v>0</v>
      </c>
      <c r="K226" s="41" t="str">
        <f>IF(B226&lt;&gt;0,C226&amp;D226,"")</f>
        <v>333365</v>
      </c>
      <c r="L226">
        <f t="shared" si="9"/>
        <v>226</v>
      </c>
      <c r="M226" s="43">
        <f t="shared" si="10"/>
        <v>0</v>
      </c>
      <c r="N226">
        <f t="shared" si="11"/>
        <v>0</v>
      </c>
    </row>
    <row r="227" spans="2:14" ht="12.75" customHeight="1">
      <c r="B227" s="17"/>
      <c r="C227" s="17"/>
      <c r="D227" s="17"/>
      <c r="E227" s="24" t="s">
        <v>287</v>
      </c>
      <c r="F227" s="17"/>
      <c r="G227" s="17"/>
      <c r="H227" s="45"/>
      <c r="I227" s="17"/>
      <c r="K227" s="41"/>
      <c r="L227">
        <f t="shared" si="9"/>
        <v>227</v>
      </c>
      <c r="M227" s="43">
        <f t="shared" si="10"/>
        <v>0</v>
      </c>
      <c r="N227">
        <f t="shared" si="11"/>
        <v>0</v>
      </c>
    </row>
    <row r="228" spans="2:14" ht="12.75" customHeight="1">
      <c r="B228" s="17"/>
      <c r="C228" s="17"/>
      <c r="D228" s="17"/>
      <c r="E228" s="26" t="s">
        <v>55</v>
      </c>
      <c r="F228" s="17"/>
      <c r="G228" s="17"/>
      <c r="H228" s="45"/>
      <c r="I228" s="17"/>
      <c r="K228" s="41"/>
      <c r="L228">
        <f t="shared" si="9"/>
        <v>228</v>
      </c>
      <c r="M228" s="43">
        <f t="shared" si="10"/>
        <v>0</v>
      </c>
      <c r="N228">
        <f t="shared" si="11"/>
        <v>0</v>
      </c>
    </row>
    <row r="229" spans="1:14" ht="12.75">
      <c r="A229" s="42" t="s">
        <v>47</v>
      </c>
      <c r="B229" s="35"/>
      <c r="C229" s="36" t="s">
        <v>35</v>
      </c>
      <c r="D229" s="35"/>
      <c r="E229" s="37" t="s">
        <v>134</v>
      </c>
      <c r="F229" s="35"/>
      <c r="G229" s="35"/>
      <c r="H229" s="45"/>
      <c r="I229" s="38"/>
      <c r="K229" s="41"/>
      <c r="L229">
        <f t="shared" si="9"/>
        <v>229</v>
      </c>
      <c r="M229" s="43">
        <f t="shared" si="10"/>
        <v>0</v>
      </c>
      <c r="N229">
        <f t="shared" si="11"/>
        <v>0</v>
      </c>
    </row>
    <row r="230" spans="2:14" ht="12.75" customHeight="1">
      <c r="B230" s="19">
        <v>73</v>
      </c>
      <c r="C230" s="19" t="s">
        <v>616</v>
      </c>
      <c r="D230" s="17" t="s">
        <v>55</v>
      </c>
      <c r="E230" s="20" t="s">
        <v>617</v>
      </c>
      <c r="F230" s="21" t="s">
        <v>110</v>
      </c>
      <c r="G230" s="22"/>
      <c r="H230" s="46"/>
      <c r="I230" s="22">
        <f>ROUND(ROUND(H230,2)*ROUND(G230,2),2)</f>
        <v>0</v>
      </c>
      <c r="K230" s="41" t="str">
        <f>IF(B230&lt;&gt;0,C230&amp;D230,"")</f>
        <v>421325</v>
      </c>
      <c r="L230">
        <f t="shared" si="9"/>
        <v>230</v>
      </c>
      <c r="M230" s="43">
        <f t="shared" si="10"/>
        <v>0</v>
      </c>
      <c r="N230">
        <f t="shared" si="11"/>
        <v>0</v>
      </c>
    </row>
    <row r="231" spans="2:14" ht="12.75" customHeight="1">
      <c r="B231" s="17"/>
      <c r="C231" s="17"/>
      <c r="D231" s="17"/>
      <c r="E231" s="24" t="s">
        <v>55</v>
      </c>
      <c r="F231" s="17"/>
      <c r="G231" s="17"/>
      <c r="H231" s="45"/>
      <c r="I231" s="17"/>
      <c r="K231" s="41"/>
      <c r="L231">
        <f t="shared" si="9"/>
        <v>231</v>
      </c>
      <c r="M231" s="43">
        <f t="shared" si="10"/>
        <v>0</v>
      </c>
      <c r="N231">
        <f t="shared" si="11"/>
        <v>0</v>
      </c>
    </row>
    <row r="232" spans="2:14" ht="12.75" customHeight="1">
      <c r="B232" s="17"/>
      <c r="C232" s="17"/>
      <c r="D232" s="17"/>
      <c r="E232" s="26" t="s">
        <v>618</v>
      </c>
      <c r="F232" s="17"/>
      <c r="G232" s="17"/>
      <c r="H232" s="45"/>
      <c r="I232" s="17"/>
      <c r="K232" s="41"/>
      <c r="L232">
        <f t="shared" si="9"/>
        <v>232</v>
      </c>
      <c r="M232" s="43">
        <f t="shared" si="10"/>
        <v>0</v>
      </c>
      <c r="N232">
        <f t="shared" si="11"/>
        <v>0</v>
      </c>
    </row>
    <row r="233" spans="2:14" ht="12.75" customHeight="1">
      <c r="B233" s="19">
        <v>74</v>
      </c>
      <c r="C233" s="19" t="s">
        <v>619</v>
      </c>
      <c r="D233" s="17" t="s">
        <v>55</v>
      </c>
      <c r="E233" s="20" t="s">
        <v>620</v>
      </c>
      <c r="F233" s="21" t="s">
        <v>51</v>
      </c>
      <c r="G233" s="22"/>
      <c r="H233" s="46"/>
      <c r="I233" s="22">
        <f>ROUND(ROUND(H233,2)*ROUND(G233,2),2)</f>
        <v>0</v>
      </c>
      <c r="K233" s="41" t="str">
        <f>IF(B233&lt;&gt;0,C233&amp;D233,"")</f>
        <v>421365</v>
      </c>
      <c r="L233">
        <f t="shared" si="9"/>
        <v>233</v>
      </c>
      <c r="M233" s="43">
        <f t="shared" si="10"/>
        <v>0</v>
      </c>
      <c r="N233">
        <f t="shared" si="11"/>
        <v>0</v>
      </c>
    </row>
    <row r="234" spans="2:14" ht="12.75" customHeight="1">
      <c r="B234" s="17"/>
      <c r="C234" s="17"/>
      <c r="D234" s="17"/>
      <c r="E234" s="24" t="s">
        <v>55</v>
      </c>
      <c r="F234" s="17"/>
      <c r="G234" s="17"/>
      <c r="H234" s="45"/>
      <c r="I234" s="17"/>
      <c r="K234" s="41"/>
      <c r="L234">
        <f t="shared" si="9"/>
        <v>234</v>
      </c>
      <c r="M234" s="43">
        <f t="shared" si="10"/>
        <v>0</v>
      </c>
      <c r="N234">
        <f t="shared" si="11"/>
        <v>0</v>
      </c>
    </row>
    <row r="235" spans="2:14" ht="12.75" customHeight="1">
      <c r="B235" s="17"/>
      <c r="C235" s="17"/>
      <c r="D235" s="17"/>
      <c r="E235" s="26" t="s">
        <v>621</v>
      </c>
      <c r="F235" s="17"/>
      <c r="G235" s="17"/>
      <c r="H235" s="45"/>
      <c r="I235" s="17"/>
      <c r="K235" s="41"/>
      <c r="L235">
        <f t="shared" si="9"/>
        <v>235</v>
      </c>
      <c r="M235" s="43">
        <f t="shared" si="10"/>
        <v>0</v>
      </c>
      <c r="N235">
        <f t="shared" si="11"/>
        <v>0</v>
      </c>
    </row>
    <row r="236" spans="2:14" ht="12.75" customHeight="1">
      <c r="B236" s="19">
        <v>75</v>
      </c>
      <c r="C236" s="19" t="s">
        <v>288</v>
      </c>
      <c r="D236" s="17" t="s">
        <v>55</v>
      </c>
      <c r="E236" s="20" t="s">
        <v>289</v>
      </c>
      <c r="F236" s="21" t="s">
        <v>74</v>
      </c>
      <c r="G236" s="22"/>
      <c r="H236" s="46"/>
      <c r="I236" s="22">
        <f>ROUND(ROUND(H236,2)*ROUND(G236,2),2)</f>
        <v>0</v>
      </c>
      <c r="K236" s="41" t="str">
        <f>IF(B236&lt;&gt;0,C236&amp;D236,"")</f>
        <v>428400</v>
      </c>
      <c r="L236">
        <f t="shared" si="9"/>
        <v>236</v>
      </c>
      <c r="M236" s="43">
        <f t="shared" si="10"/>
        <v>0</v>
      </c>
      <c r="N236">
        <f t="shared" si="11"/>
        <v>0</v>
      </c>
    </row>
    <row r="237" spans="2:14" ht="12.75" customHeight="1">
      <c r="B237" s="17"/>
      <c r="C237" s="17"/>
      <c r="D237" s="17"/>
      <c r="E237" s="24" t="s">
        <v>138</v>
      </c>
      <c r="F237" s="17"/>
      <c r="G237" s="17"/>
      <c r="H237" s="45"/>
      <c r="I237" s="17"/>
      <c r="K237" s="41"/>
      <c r="L237">
        <f t="shared" si="9"/>
        <v>237</v>
      </c>
      <c r="M237" s="43">
        <f t="shared" si="10"/>
        <v>0</v>
      </c>
      <c r="N237">
        <f t="shared" si="11"/>
        <v>0</v>
      </c>
    </row>
    <row r="238" spans="2:14" ht="12.75" customHeight="1">
      <c r="B238" s="17"/>
      <c r="C238" s="17"/>
      <c r="D238" s="17"/>
      <c r="E238" s="26" t="s">
        <v>55</v>
      </c>
      <c r="F238" s="17"/>
      <c r="G238" s="17"/>
      <c r="H238" s="45"/>
      <c r="I238" s="17"/>
      <c r="K238" s="41"/>
      <c r="L238">
        <f t="shared" si="9"/>
        <v>238</v>
      </c>
      <c r="M238" s="43">
        <f t="shared" si="10"/>
        <v>0</v>
      </c>
      <c r="N238">
        <f t="shared" si="11"/>
        <v>0</v>
      </c>
    </row>
    <row r="239" spans="2:14" ht="12.75" customHeight="1">
      <c r="B239" s="19">
        <v>76</v>
      </c>
      <c r="C239" s="19" t="s">
        <v>290</v>
      </c>
      <c r="D239" s="17" t="s">
        <v>55</v>
      </c>
      <c r="E239" s="20" t="s">
        <v>291</v>
      </c>
      <c r="F239" s="21" t="s">
        <v>74</v>
      </c>
      <c r="G239" s="22"/>
      <c r="H239" s="46"/>
      <c r="I239" s="22">
        <f>ROUND(ROUND(H239,2)*ROUND(G239,2),2)</f>
        <v>0</v>
      </c>
      <c r="K239" s="41" t="str">
        <f>IF(B239&lt;&gt;0,C239&amp;D239,"")</f>
        <v>42842</v>
      </c>
      <c r="L239">
        <f t="shared" si="9"/>
        <v>239</v>
      </c>
      <c r="M239" s="43">
        <f t="shared" si="10"/>
        <v>0</v>
      </c>
      <c r="N239">
        <f t="shared" si="11"/>
        <v>0</v>
      </c>
    </row>
    <row r="240" spans="2:14" ht="12.75" customHeight="1">
      <c r="B240" s="17"/>
      <c r="C240" s="17"/>
      <c r="D240" s="17"/>
      <c r="E240" s="24" t="s">
        <v>142</v>
      </c>
      <c r="F240" s="17"/>
      <c r="G240" s="17"/>
      <c r="H240" s="45"/>
      <c r="I240" s="17"/>
      <c r="K240" s="41"/>
      <c r="L240">
        <f t="shared" si="9"/>
        <v>240</v>
      </c>
      <c r="M240" s="43">
        <f t="shared" si="10"/>
        <v>0</v>
      </c>
      <c r="N240">
        <f t="shared" si="11"/>
        <v>0</v>
      </c>
    </row>
    <row r="241" spans="2:14" ht="12.75" customHeight="1">
      <c r="B241" s="17"/>
      <c r="C241" s="17"/>
      <c r="D241" s="17"/>
      <c r="E241" s="26" t="s">
        <v>55</v>
      </c>
      <c r="F241" s="17"/>
      <c r="G241" s="17"/>
      <c r="H241" s="45"/>
      <c r="I241" s="17"/>
      <c r="K241" s="41"/>
      <c r="L241">
        <f t="shared" si="9"/>
        <v>241</v>
      </c>
      <c r="M241" s="43">
        <f t="shared" si="10"/>
        <v>0</v>
      </c>
      <c r="N241">
        <f t="shared" si="11"/>
        <v>0</v>
      </c>
    </row>
    <row r="242" spans="2:14" ht="12.75" customHeight="1">
      <c r="B242" s="19">
        <v>77</v>
      </c>
      <c r="C242" s="19" t="s">
        <v>292</v>
      </c>
      <c r="D242" s="17" t="s">
        <v>55</v>
      </c>
      <c r="E242" s="20" t="s">
        <v>293</v>
      </c>
      <c r="F242" s="21" t="s">
        <v>74</v>
      </c>
      <c r="G242" s="22"/>
      <c r="H242" s="46"/>
      <c r="I242" s="22">
        <f>ROUND(ROUND(H242,2)*ROUND(G242,2),2)</f>
        <v>0</v>
      </c>
      <c r="K242" s="41" t="str">
        <f>IF(B242&lt;&gt;0,C242&amp;D242,"")</f>
        <v>42843</v>
      </c>
      <c r="L242">
        <f t="shared" si="9"/>
        <v>242</v>
      </c>
      <c r="M242" s="43">
        <f t="shared" si="10"/>
        <v>0</v>
      </c>
      <c r="N242">
        <f t="shared" si="11"/>
        <v>0</v>
      </c>
    </row>
    <row r="243" spans="2:14" ht="12.75" customHeight="1">
      <c r="B243" s="17"/>
      <c r="C243" s="17"/>
      <c r="D243" s="17"/>
      <c r="E243" s="24" t="s">
        <v>142</v>
      </c>
      <c r="F243" s="17"/>
      <c r="G243" s="17"/>
      <c r="H243" s="45"/>
      <c r="I243" s="17"/>
      <c r="K243" s="41"/>
      <c r="L243">
        <f t="shared" si="9"/>
        <v>243</v>
      </c>
      <c r="M243" s="43">
        <f t="shared" si="10"/>
        <v>0</v>
      </c>
      <c r="N243">
        <f t="shared" si="11"/>
        <v>0</v>
      </c>
    </row>
    <row r="244" spans="2:14" ht="12.75" customHeight="1">
      <c r="B244" s="17"/>
      <c r="C244" s="17"/>
      <c r="D244" s="17"/>
      <c r="E244" s="26" t="s">
        <v>55</v>
      </c>
      <c r="F244" s="17"/>
      <c r="G244" s="17"/>
      <c r="H244" s="45"/>
      <c r="I244" s="17"/>
      <c r="K244" s="41"/>
      <c r="L244">
        <f t="shared" si="9"/>
        <v>244</v>
      </c>
      <c r="M244" s="43">
        <f t="shared" si="10"/>
        <v>0</v>
      </c>
      <c r="N244">
        <f t="shared" si="11"/>
        <v>0</v>
      </c>
    </row>
    <row r="245" spans="2:14" ht="12.75" customHeight="1">
      <c r="B245" s="19">
        <v>78</v>
      </c>
      <c r="C245" s="19" t="s">
        <v>294</v>
      </c>
      <c r="D245" s="17" t="s">
        <v>55</v>
      </c>
      <c r="E245" s="20" t="s">
        <v>295</v>
      </c>
      <c r="F245" s="21" t="s">
        <v>74</v>
      </c>
      <c r="G245" s="22"/>
      <c r="H245" s="46"/>
      <c r="I245" s="22">
        <f>ROUND(ROUND(H245,2)*ROUND(G245,2),2)</f>
        <v>0</v>
      </c>
      <c r="K245" s="41" t="str">
        <f>IF(B245&lt;&gt;0,C245&amp;D245,"")</f>
        <v>42844</v>
      </c>
      <c r="L245">
        <f t="shared" si="9"/>
        <v>245</v>
      </c>
      <c r="M245" s="43">
        <f t="shared" si="10"/>
        <v>0</v>
      </c>
      <c r="N245">
        <f t="shared" si="11"/>
        <v>0</v>
      </c>
    </row>
    <row r="246" spans="2:14" ht="12.75" customHeight="1">
      <c r="B246" s="17"/>
      <c r="C246" s="17"/>
      <c r="D246" s="17"/>
      <c r="E246" s="24" t="s">
        <v>142</v>
      </c>
      <c r="F246" s="17"/>
      <c r="G246" s="17"/>
      <c r="H246" s="45"/>
      <c r="I246" s="17"/>
      <c r="K246" s="41"/>
      <c r="L246">
        <f t="shared" si="9"/>
        <v>246</v>
      </c>
      <c r="M246" s="43">
        <f t="shared" si="10"/>
        <v>0</v>
      </c>
      <c r="N246">
        <f t="shared" si="11"/>
        <v>0</v>
      </c>
    </row>
    <row r="247" spans="2:14" ht="12.75" customHeight="1">
      <c r="B247" s="17"/>
      <c r="C247" s="17"/>
      <c r="D247" s="17"/>
      <c r="E247" s="26" t="s">
        <v>55</v>
      </c>
      <c r="F247" s="17"/>
      <c r="G247" s="17"/>
      <c r="H247" s="45"/>
      <c r="I247" s="17"/>
      <c r="K247" s="41"/>
      <c r="L247">
        <f t="shared" si="9"/>
        <v>247</v>
      </c>
      <c r="M247" s="43">
        <f t="shared" si="10"/>
        <v>0</v>
      </c>
      <c r="N247">
        <f t="shared" si="11"/>
        <v>0</v>
      </c>
    </row>
    <row r="248" spans="2:14" ht="12.75" customHeight="1">
      <c r="B248" s="19">
        <v>79</v>
      </c>
      <c r="C248" s="19" t="s">
        <v>136</v>
      </c>
      <c r="D248" s="17" t="s">
        <v>55</v>
      </c>
      <c r="E248" s="20" t="s">
        <v>137</v>
      </c>
      <c r="F248" s="21" t="s">
        <v>74</v>
      </c>
      <c r="G248" s="22"/>
      <c r="H248" s="46"/>
      <c r="I248" s="22">
        <f>ROUND(ROUND(H248,2)*ROUND(G248,2),2)</f>
        <v>0</v>
      </c>
      <c r="K248" s="41" t="str">
        <f>IF(B248&lt;&gt;0,C248&amp;D248,"")</f>
        <v>428500</v>
      </c>
      <c r="L248">
        <f t="shared" si="9"/>
        <v>248</v>
      </c>
      <c r="M248" s="43">
        <f t="shared" si="10"/>
        <v>0</v>
      </c>
      <c r="N248">
        <f t="shared" si="11"/>
        <v>0</v>
      </c>
    </row>
    <row r="249" spans="2:14" ht="12.75" customHeight="1">
      <c r="B249" s="17"/>
      <c r="C249" s="17"/>
      <c r="D249" s="17"/>
      <c r="E249" s="24" t="s">
        <v>138</v>
      </c>
      <c r="F249" s="17"/>
      <c r="G249" s="17"/>
      <c r="H249" s="45"/>
      <c r="I249" s="17"/>
      <c r="K249" s="41"/>
      <c r="L249">
        <f t="shared" si="9"/>
        <v>249</v>
      </c>
      <c r="M249" s="43">
        <f t="shared" si="10"/>
        <v>0</v>
      </c>
      <c r="N249">
        <f t="shared" si="11"/>
        <v>0</v>
      </c>
    </row>
    <row r="250" spans="2:14" ht="12.75" customHeight="1">
      <c r="B250" s="17"/>
      <c r="C250" s="17"/>
      <c r="D250" s="17"/>
      <c r="E250" s="26" t="s">
        <v>55</v>
      </c>
      <c r="F250" s="17"/>
      <c r="G250" s="17"/>
      <c r="H250" s="45"/>
      <c r="I250" s="17"/>
      <c r="K250" s="41"/>
      <c r="L250">
        <f t="shared" si="9"/>
        <v>250</v>
      </c>
      <c r="M250" s="43">
        <f t="shared" si="10"/>
        <v>0</v>
      </c>
      <c r="N250">
        <f t="shared" si="11"/>
        <v>0</v>
      </c>
    </row>
    <row r="251" spans="2:14" ht="12.75" customHeight="1">
      <c r="B251" s="19">
        <v>80</v>
      </c>
      <c r="C251" s="19" t="s">
        <v>140</v>
      </c>
      <c r="D251" s="17" t="s">
        <v>55</v>
      </c>
      <c r="E251" s="20" t="s">
        <v>141</v>
      </c>
      <c r="F251" s="21" t="s">
        <v>74</v>
      </c>
      <c r="G251" s="22"/>
      <c r="H251" s="46"/>
      <c r="I251" s="22">
        <f>ROUND(ROUND(H251,2)*ROUND(G251,2),2)</f>
        <v>0</v>
      </c>
      <c r="K251" s="41" t="str">
        <f>IF(B251&lt;&gt;0,C251&amp;D251,"")</f>
        <v>42852</v>
      </c>
      <c r="L251">
        <f t="shared" si="9"/>
        <v>251</v>
      </c>
      <c r="M251" s="43">
        <f t="shared" si="10"/>
        <v>0</v>
      </c>
      <c r="N251">
        <f t="shared" si="11"/>
        <v>0</v>
      </c>
    </row>
    <row r="252" spans="2:14" ht="12.75" customHeight="1">
      <c r="B252" s="17"/>
      <c r="C252" s="17"/>
      <c r="D252" s="17"/>
      <c r="E252" s="24" t="s">
        <v>142</v>
      </c>
      <c r="F252" s="17"/>
      <c r="G252" s="17"/>
      <c r="H252" s="45"/>
      <c r="I252" s="17"/>
      <c r="K252" s="41"/>
      <c r="L252">
        <f t="shared" si="9"/>
        <v>252</v>
      </c>
      <c r="M252" s="43">
        <f t="shared" si="10"/>
        <v>0</v>
      </c>
      <c r="N252">
        <f t="shared" si="11"/>
        <v>0</v>
      </c>
    </row>
    <row r="253" spans="2:14" ht="12.75" customHeight="1">
      <c r="B253" s="17"/>
      <c r="C253" s="17"/>
      <c r="D253" s="17"/>
      <c r="E253" s="26" t="s">
        <v>55</v>
      </c>
      <c r="F253" s="17"/>
      <c r="G253" s="17"/>
      <c r="H253" s="45"/>
      <c r="I253" s="17"/>
      <c r="K253" s="41"/>
      <c r="L253">
        <f t="shared" si="9"/>
        <v>253</v>
      </c>
      <c r="M253" s="43">
        <f t="shared" si="10"/>
        <v>0</v>
      </c>
      <c r="N253">
        <f t="shared" si="11"/>
        <v>0</v>
      </c>
    </row>
    <row r="254" spans="2:14" ht="12.75" customHeight="1">
      <c r="B254" s="19">
        <v>81</v>
      </c>
      <c r="C254" s="19" t="s">
        <v>144</v>
      </c>
      <c r="D254" s="17" t="s">
        <v>55</v>
      </c>
      <c r="E254" s="20" t="s">
        <v>145</v>
      </c>
      <c r="F254" s="21" t="s">
        <v>74</v>
      </c>
      <c r="G254" s="22"/>
      <c r="H254" s="46"/>
      <c r="I254" s="22">
        <f>ROUND(ROUND(H254,2)*ROUND(G254,2),2)</f>
        <v>0</v>
      </c>
      <c r="K254" s="41" t="str">
        <f>IF(B254&lt;&gt;0,C254&amp;D254,"")</f>
        <v>42853</v>
      </c>
      <c r="L254">
        <f t="shared" si="9"/>
        <v>254</v>
      </c>
      <c r="M254" s="43">
        <f t="shared" si="10"/>
        <v>0</v>
      </c>
      <c r="N254">
        <f t="shared" si="11"/>
        <v>0</v>
      </c>
    </row>
    <row r="255" spans="2:14" ht="12.75" customHeight="1">
      <c r="B255" s="17"/>
      <c r="C255" s="17"/>
      <c r="D255" s="17"/>
      <c r="E255" s="24" t="s">
        <v>142</v>
      </c>
      <c r="F255" s="17"/>
      <c r="G255" s="17"/>
      <c r="H255" s="45"/>
      <c r="I255" s="17"/>
      <c r="K255" s="41"/>
      <c r="L255">
        <f t="shared" si="9"/>
        <v>255</v>
      </c>
      <c r="M255" s="43">
        <f t="shared" si="10"/>
        <v>0</v>
      </c>
      <c r="N255">
        <f t="shared" si="11"/>
        <v>0</v>
      </c>
    </row>
    <row r="256" spans="2:14" ht="12.75" customHeight="1">
      <c r="B256" s="17"/>
      <c r="C256" s="17"/>
      <c r="D256" s="17"/>
      <c r="E256" s="26" t="s">
        <v>55</v>
      </c>
      <c r="F256" s="17"/>
      <c r="G256" s="17"/>
      <c r="H256" s="45"/>
      <c r="I256" s="17"/>
      <c r="K256" s="41"/>
      <c r="L256">
        <f t="shared" si="9"/>
        <v>256</v>
      </c>
      <c r="M256" s="43">
        <f t="shared" si="10"/>
        <v>0</v>
      </c>
      <c r="N256">
        <f t="shared" si="11"/>
        <v>0</v>
      </c>
    </row>
    <row r="257" spans="2:14" ht="12.75" customHeight="1">
      <c r="B257" s="19">
        <v>82</v>
      </c>
      <c r="C257" s="19" t="s">
        <v>147</v>
      </c>
      <c r="D257" s="17" t="s">
        <v>55</v>
      </c>
      <c r="E257" s="20" t="s">
        <v>148</v>
      </c>
      <c r="F257" s="21" t="s">
        <v>74</v>
      </c>
      <c r="G257" s="22"/>
      <c r="H257" s="46"/>
      <c r="I257" s="22">
        <f>ROUND(ROUND(H257,2)*ROUND(G257,2),2)</f>
        <v>0</v>
      </c>
      <c r="K257" s="41" t="str">
        <f>IF(B257&lt;&gt;0,C257&amp;D257,"")</f>
        <v>42854</v>
      </c>
      <c r="L257">
        <f t="shared" si="9"/>
        <v>257</v>
      </c>
      <c r="M257" s="43">
        <f t="shared" si="10"/>
        <v>0</v>
      </c>
      <c r="N257">
        <f t="shared" si="11"/>
        <v>0</v>
      </c>
    </row>
    <row r="258" spans="2:14" ht="12.75" customHeight="1">
      <c r="B258" s="17"/>
      <c r="C258" s="17"/>
      <c r="D258" s="17"/>
      <c r="E258" s="24" t="s">
        <v>142</v>
      </c>
      <c r="F258" s="17"/>
      <c r="G258" s="17"/>
      <c r="H258" s="45"/>
      <c r="I258" s="17"/>
      <c r="K258" s="41"/>
      <c r="L258">
        <f t="shared" si="9"/>
        <v>258</v>
      </c>
      <c r="M258" s="43">
        <f t="shared" si="10"/>
        <v>0</v>
      </c>
      <c r="N258">
        <f t="shared" si="11"/>
        <v>0</v>
      </c>
    </row>
    <row r="259" spans="2:14" ht="12.75" customHeight="1">
      <c r="B259" s="17"/>
      <c r="C259" s="17"/>
      <c r="D259" s="17"/>
      <c r="E259" s="26" t="s">
        <v>55</v>
      </c>
      <c r="F259" s="17"/>
      <c r="G259" s="17"/>
      <c r="H259" s="45"/>
      <c r="I259" s="17"/>
      <c r="K259" s="41"/>
      <c r="L259">
        <f t="shared" si="9"/>
        <v>259</v>
      </c>
      <c r="M259" s="43">
        <f t="shared" si="10"/>
        <v>0</v>
      </c>
      <c r="N259">
        <f t="shared" si="11"/>
        <v>0</v>
      </c>
    </row>
    <row r="260" spans="2:14" ht="12.75" customHeight="1">
      <c r="B260" s="19">
        <v>83</v>
      </c>
      <c r="C260" s="19" t="s">
        <v>442</v>
      </c>
      <c r="D260" s="17" t="s">
        <v>55</v>
      </c>
      <c r="E260" s="20" t="s">
        <v>443</v>
      </c>
      <c r="F260" s="21" t="s">
        <v>74</v>
      </c>
      <c r="G260" s="22"/>
      <c r="H260" s="46"/>
      <c r="I260" s="22">
        <f>ROUND(ROUND(H260,2)*ROUND(G260,2),2)</f>
        <v>0</v>
      </c>
      <c r="K260" s="41" t="str">
        <f>IF(B260&lt;&gt;0,C260&amp;D260,"")</f>
        <v>428600</v>
      </c>
      <c r="L260">
        <f t="shared" si="9"/>
        <v>260</v>
      </c>
      <c r="M260" s="43">
        <f t="shared" si="10"/>
        <v>0</v>
      </c>
      <c r="N260">
        <f t="shared" si="11"/>
        <v>0</v>
      </c>
    </row>
    <row r="261" spans="2:14" ht="12.75" customHeight="1">
      <c r="B261" s="17"/>
      <c r="C261" s="17"/>
      <c r="D261" s="17"/>
      <c r="E261" s="24" t="s">
        <v>138</v>
      </c>
      <c r="F261" s="17"/>
      <c r="G261" s="17"/>
      <c r="H261" s="45"/>
      <c r="I261" s="17"/>
      <c r="K261" s="41"/>
      <c r="L261">
        <f t="shared" si="9"/>
        <v>261</v>
      </c>
      <c r="M261" s="43">
        <f t="shared" si="10"/>
        <v>0</v>
      </c>
      <c r="N261">
        <f t="shared" si="11"/>
        <v>0</v>
      </c>
    </row>
    <row r="262" spans="2:14" ht="12.75" customHeight="1">
      <c r="B262" s="17"/>
      <c r="C262" s="17"/>
      <c r="D262" s="17"/>
      <c r="E262" s="26" t="s">
        <v>55</v>
      </c>
      <c r="F262" s="17"/>
      <c r="G262" s="17"/>
      <c r="H262" s="45"/>
      <c r="I262" s="17"/>
      <c r="K262" s="41"/>
      <c r="L262">
        <f t="shared" si="9"/>
        <v>262</v>
      </c>
      <c r="M262" s="43">
        <f t="shared" si="10"/>
        <v>0</v>
      </c>
      <c r="N262">
        <f t="shared" si="11"/>
        <v>0</v>
      </c>
    </row>
    <row r="263" spans="2:14" ht="12.75" customHeight="1">
      <c r="B263" s="19">
        <v>84</v>
      </c>
      <c r="C263" s="19" t="s">
        <v>444</v>
      </c>
      <c r="D263" s="17" t="s">
        <v>55</v>
      </c>
      <c r="E263" s="20" t="s">
        <v>445</v>
      </c>
      <c r="F263" s="21" t="s">
        <v>74</v>
      </c>
      <c r="G263" s="22"/>
      <c r="H263" s="46"/>
      <c r="I263" s="22">
        <f>ROUND(ROUND(H263,2)*ROUND(G263,2),2)</f>
        <v>0</v>
      </c>
      <c r="K263" s="41" t="str">
        <f>IF(B263&lt;&gt;0,C263&amp;D263,"")</f>
        <v>42862</v>
      </c>
      <c r="L263">
        <f t="shared" si="9"/>
        <v>263</v>
      </c>
      <c r="M263" s="43">
        <f t="shared" si="10"/>
        <v>0</v>
      </c>
      <c r="N263">
        <f t="shared" si="11"/>
        <v>0</v>
      </c>
    </row>
    <row r="264" spans="2:14" ht="12.75" customHeight="1">
      <c r="B264" s="17"/>
      <c r="C264" s="17"/>
      <c r="D264" s="17"/>
      <c r="E264" s="24" t="s">
        <v>142</v>
      </c>
      <c r="F264" s="17"/>
      <c r="G264" s="17"/>
      <c r="H264" s="45"/>
      <c r="I264" s="17"/>
      <c r="K264" s="41"/>
      <c r="L264">
        <f t="shared" si="9"/>
        <v>264</v>
      </c>
      <c r="M264" s="43">
        <f t="shared" si="10"/>
        <v>0</v>
      </c>
      <c r="N264">
        <f t="shared" si="11"/>
        <v>0</v>
      </c>
    </row>
    <row r="265" spans="2:14" ht="12.75" customHeight="1">
      <c r="B265" s="17"/>
      <c r="C265" s="17"/>
      <c r="D265" s="17"/>
      <c r="E265" s="26" t="s">
        <v>55</v>
      </c>
      <c r="F265" s="17"/>
      <c r="G265" s="17"/>
      <c r="H265" s="45"/>
      <c r="I265" s="17"/>
      <c r="K265" s="41"/>
      <c r="L265">
        <f t="shared" si="9"/>
        <v>265</v>
      </c>
      <c r="M265" s="43">
        <f t="shared" si="10"/>
        <v>0</v>
      </c>
      <c r="N265">
        <f t="shared" si="11"/>
        <v>0</v>
      </c>
    </row>
    <row r="266" spans="2:14" ht="12.75" customHeight="1">
      <c r="B266" s="19">
        <v>85</v>
      </c>
      <c r="C266" s="19" t="s">
        <v>446</v>
      </c>
      <c r="D266" s="17" t="s">
        <v>55</v>
      </c>
      <c r="E266" s="20" t="s">
        <v>447</v>
      </c>
      <c r="F266" s="21" t="s">
        <v>74</v>
      </c>
      <c r="G266" s="22"/>
      <c r="H266" s="46"/>
      <c r="I266" s="22">
        <f>ROUND(ROUND(H266,2)*ROUND(G266,2),2)</f>
        <v>0</v>
      </c>
      <c r="K266" s="41" t="str">
        <f>IF(B266&lt;&gt;0,C266&amp;D266,"")</f>
        <v>42863</v>
      </c>
      <c r="L266">
        <f t="shared" si="9"/>
        <v>266</v>
      </c>
      <c r="M266" s="43">
        <f t="shared" si="10"/>
        <v>0</v>
      </c>
      <c r="N266">
        <f t="shared" si="11"/>
        <v>0</v>
      </c>
    </row>
    <row r="267" spans="2:14" ht="12.75" customHeight="1">
      <c r="B267" s="17"/>
      <c r="C267" s="17"/>
      <c r="D267" s="17"/>
      <c r="E267" s="24" t="s">
        <v>142</v>
      </c>
      <c r="F267" s="17"/>
      <c r="G267" s="17"/>
      <c r="H267" s="45"/>
      <c r="I267" s="17"/>
      <c r="K267" s="41"/>
      <c r="L267">
        <f aca="true" t="shared" si="12" ref="L267:L330">ROW(K267)</f>
        <v>267</v>
      </c>
      <c r="M267" s="43">
        <f aca="true" t="shared" si="13" ref="M267:M330">H267</f>
        <v>0</v>
      </c>
      <c r="N267">
        <f aca="true" t="shared" si="14" ref="N267:N330">IF(M267&lt;&gt;0,1,0)</f>
        <v>0</v>
      </c>
    </row>
    <row r="268" spans="2:14" ht="12.75" customHeight="1">
      <c r="B268" s="17"/>
      <c r="C268" s="17"/>
      <c r="D268" s="17"/>
      <c r="E268" s="26" t="s">
        <v>55</v>
      </c>
      <c r="F268" s="17"/>
      <c r="G268" s="17"/>
      <c r="H268" s="45"/>
      <c r="I268" s="17"/>
      <c r="K268" s="41"/>
      <c r="L268">
        <f t="shared" si="12"/>
        <v>268</v>
      </c>
      <c r="M268" s="43">
        <f t="shared" si="13"/>
        <v>0</v>
      </c>
      <c r="N268">
        <f t="shared" si="14"/>
        <v>0</v>
      </c>
    </row>
    <row r="269" spans="2:14" ht="12.75" customHeight="1">
      <c r="B269" s="19">
        <v>86</v>
      </c>
      <c r="C269" s="19" t="s">
        <v>448</v>
      </c>
      <c r="D269" s="17" t="s">
        <v>55</v>
      </c>
      <c r="E269" s="20" t="s">
        <v>449</v>
      </c>
      <c r="F269" s="21" t="s">
        <v>74</v>
      </c>
      <c r="G269" s="22"/>
      <c r="H269" s="46"/>
      <c r="I269" s="22">
        <f>ROUND(ROUND(H269,2)*ROUND(G269,2),2)</f>
        <v>0</v>
      </c>
      <c r="K269" s="41" t="str">
        <f>IF(B269&lt;&gt;0,C269&amp;D269,"")</f>
        <v>42864</v>
      </c>
      <c r="L269">
        <f t="shared" si="12"/>
        <v>269</v>
      </c>
      <c r="M269" s="43">
        <f t="shared" si="13"/>
        <v>0</v>
      </c>
      <c r="N269">
        <f t="shared" si="14"/>
        <v>0</v>
      </c>
    </row>
    <row r="270" spans="2:14" ht="12.75" customHeight="1">
      <c r="B270" s="17"/>
      <c r="C270" s="17"/>
      <c r="D270" s="17"/>
      <c r="E270" s="24" t="s">
        <v>142</v>
      </c>
      <c r="F270" s="17"/>
      <c r="G270" s="17"/>
      <c r="H270" s="45"/>
      <c r="I270" s="17"/>
      <c r="K270" s="41"/>
      <c r="L270">
        <f t="shared" si="12"/>
        <v>270</v>
      </c>
      <c r="M270" s="43">
        <f t="shared" si="13"/>
        <v>0</v>
      </c>
      <c r="N270">
        <f t="shared" si="14"/>
        <v>0</v>
      </c>
    </row>
    <row r="271" spans="2:14" ht="12.75" customHeight="1">
      <c r="B271" s="17"/>
      <c r="C271" s="17"/>
      <c r="D271" s="17"/>
      <c r="E271" s="26" t="s">
        <v>55</v>
      </c>
      <c r="F271" s="17"/>
      <c r="G271" s="17"/>
      <c r="H271" s="45"/>
      <c r="I271" s="17"/>
      <c r="K271" s="41"/>
      <c r="L271">
        <f t="shared" si="12"/>
        <v>271</v>
      </c>
      <c r="M271" s="43">
        <f t="shared" si="13"/>
        <v>0</v>
      </c>
      <c r="N271">
        <f t="shared" si="14"/>
        <v>0</v>
      </c>
    </row>
    <row r="272" spans="2:14" ht="12.75" customHeight="1">
      <c r="B272" s="19">
        <v>87</v>
      </c>
      <c r="C272" s="19" t="s">
        <v>489</v>
      </c>
      <c r="D272" s="17" t="s">
        <v>55</v>
      </c>
      <c r="E272" s="20" t="s">
        <v>490</v>
      </c>
      <c r="F272" s="21" t="s">
        <v>110</v>
      </c>
      <c r="G272" s="22"/>
      <c r="H272" s="46"/>
      <c r="I272" s="22">
        <f>ROUND(ROUND(H272,2)*ROUND(G272,2),2)</f>
        <v>0</v>
      </c>
      <c r="K272" s="41" t="str">
        <f>IF(B272&lt;&gt;0,C272&amp;D272,"")</f>
        <v>451312</v>
      </c>
      <c r="L272">
        <f t="shared" si="12"/>
        <v>272</v>
      </c>
      <c r="M272" s="43">
        <f t="shared" si="13"/>
        <v>0</v>
      </c>
      <c r="N272">
        <f t="shared" si="14"/>
        <v>0</v>
      </c>
    </row>
    <row r="273" spans="2:14" ht="12.75" customHeight="1">
      <c r="B273" s="17"/>
      <c r="C273" s="17"/>
      <c r="D273" s="17"/>
      <c r="E273" s="24" t="s">
        <v>491</v>
      </c>
      <c r="F273" s="17"/>
      <c r="G273" s="17"/>
      <c r="H273" s="45"/>
      <c r="I273" s="17"/>
      <c r="K273" s="41"/>
      <c r="L273">
        <f t="shared" si="12"/>
        <v>273</v>
      </c>
      <c r="M273" s="43">
        <f t="shared" si="13"/>
        <v>0</v>
      </c>
      <c r="N273">
        <f t="shared" si="14"/>
        <v>0</v>
      </c>
    </row>
    <row r="274" spans="2:14" ht="12.75" customHeight="1">
      <c r="B274" s="17"/>
      <c r="C274" s="17"/>
      <c r="D274" s="17"/>
      <c r="E274" s="26" t="s">
        <v>492</v>
      </c>
      <c r="F274" s="17"/>
      <c r="G274" s="17"/>
      <c r="H274" s="45"/>
      <c r="I274" s="17"/>
      <c r="K274" s="41"/>
      <c r="L274">
        <f t="shared" si="12"/>
        <v>274</v>
      </c>
      <c r="M274" s="43">
        <f t="shared" si="13"/>
        <v>0</v>
      </c>
      <c r="N274">
        <f t="shared" si="14"/>
        <v>0</v>
      </c>
    </row>
    <row r="275" spans="2:14" ht="12.75" customHeight="1">
      <c r="B275" s="19">
        <v>88</v>
      </c>
      <c r="C275" s="19" t="s">
        <v>150</v>
      </c>
      <c r="D275" s="17" t="s">
        <v>55</v>
      </c>
      <c r="E275" s="20" t="s">
        <v>151</v>
      </c>
      <c r="F275" s="21" t="s">
        <v>110</v>
      </c>
      <c r="G275" s="22"/>
      <c r="H275" s="46"/>
      <c r="I275" s="22">
        <f>ROUND(ROUND(H275,2)*ROUND(G275,2),2)</f>
        <v>0</v>
      </c>
      <c r="K275" s="41" t="str">
        <f>IF(B275&lt;&gt;0,C275&amp;D275,"")</f>
        <v>451314</v>
      </c>
      <c r="L275">
        <f t="shared" si="12"/>
        <v>275</v>
      </c>
      <c r="M275" s="43">
        <f t="shared" si="13"/>
        <v>0</v>
      </c>
      <c r="N275">
        <f t="shared" si="14"/>
        <v>0</v>
      </c>
    </row>
    <row r="276" spans="2:14" ht="12.75" customHeight="1">
      <c r="B276" s="17"/>
      <c r="C276" s="17"/>
      <c r="D276" s="17"/>
      <c r="E276" s="24" t="s">
        <v>152</v>
      </c>
      <c r="F276" s="17"/>
      <c r="G276" s="17"/>
      <c r="H276" s="45"/>
      <c r="I276" s="17"/>
      <c r="K276" s="41"/>
      <c r="L276">
        <f t="shared" si="12"/>
        <v>276</v>
      </c>
      <c r="M276" s="43">
        <f t="shared" si="13"/>
        <v>0</v>
      </c>
      <c r="N276">
        <f t="shared" si="14"/>
        <v>0</v>
      </c>
    </row>
    <row r="277" spans="2:14" ht="12.75" customHeight="1">
      <c r="B277" s="17"/>
      <c r="C277" s="17"/>
      <c r="D277" s="17"/>
      <c r="E277" s="26" t="s">
        <v>55</v>
      </c>
      <c r="F277" s="17"/>
      <c r="G277" s="17"/>
      <c r="H277" s="45"/>
      <c r="I277" s="17"/>
      <c r="K277" s="41"/>
      <c r="L277">
        <f t="shared" si="12"/>
        <v>277</v>
      </c>
      <c r="M277" s="43">
        <f t="shared" si="13"/>
        <v>0</v>
      </c>
      <c r="N277">
        <f t="shared" si="14"/>
        <v>0</v>
      </c>
    </row>
    <row r="278" spans="2:14" ht="12.75" customHeight="1">
      <c r="B278" s="19">
        <v>89</v>
      </c>
      <c r="C278" s="19" t="s">
        <v>450</v>
      </c>
      <c r="D278" s="17" t="s">
        <v>55</v>
      </c>
      <c r="E278" s="20" t="s">
        <v>451</v>
      </c>
      <c r="F278" s="21" t="s">
        <v>110</v>
      </c>
      <c r="G278" s="22"/>
      <c r="H278" s="46"/>
      <c r="I278" s="22">
        <f>ROUND(ROUND(H278,2)*ROUND(G278,2),2)</f>
        <v>0</v>
      </c>
      <c r="K278" s="41" t="str">
        <f>IF(B278&lt;&gt;0,C278&amp;D278,"")</f>
        <v>457314</v>
      </c>
      <c r="L278">
        <f t="shared" si="12"/>
        <v>278</v>
      </c>
      <c r="M278" s="43">
        <f t="shared" si="13"/>
        <v>0</v>
      </c>
      <c r="N278">
        <f t="shared" si="14"/>
        <v>0</v>
      </c>
    </row>
    <row r="279" spans="2:14" ht="12.75" customHeight="1">
      <c r="B279" s="17"/>
      <c r="C279" s="17"/>
      <c r="D279" s="17"/>
      <c r="E279" s="24" t="s">
        <v>452</v>
      </c>
      <c r="F279" s="17"/>
      <c r="G279" s="17"/>
      <c r="H279" s="45"/>
      <c r="I279" s="17"/>
      <c r="K279" s="41"/>
      <c r="L279">
        <f t="shared" si="12"/>
        <v>279</v>
      </c>
      <c r="M279" s="43">
        <f t="shared" si="13"/>
        <v>0</v>
      </c>
      <c r="N279">
        <f t="shared" si="14"/>
        <v>0</v>
      </c>
    </row>
    <row r="280" spans="2:14" ht="12.75" customHeight="1">
      <c r="B280" s="17"/>
      <c r="C280" s="17"/>
      <c r="D280" s="17"/>
      <c r="E280" s="26" t="s">
        <v>55</v>
      </c>
      <c r="F280" s="17"/>
      <c r="G280" s="17"/>
      <c r="H280" s="45"/>
      <c r="I280" s="17"/>
      <c r="K280" s="41"/>
      <c r="L280">
        <f t="shared" si="12"/>
        <v>280</v>
      </c>
      <c r="M280" s="43">
        <f t="shared" si="13"/>
        <v>0</v>
      </c>
      <c r="N280">
        <f t="shared" si="14"/>
        <v>0</v>
      </c>
    </row>
    <row r="281" spans="2:14" ht="12.75" customHeight="1">
      <c r="B281" s="19">
        <v>90</v>
      </c>
      <c r="C281" s="19" t="s">
        <v>296</v>
      </c>
      <c r="D281" s="17" t="s">
        <v>55</v>
      </c>
      <c r="E281" s="20" t="s">
        <v>297</v>
      </c>
      <c r="F281" s="21" t="s">
        <v>110</v>
      </c>
      <c r="G281" s="22"/>
      <c r="H281" s="46"/>
      <c r="I281" s="22">
        <f>ROUND(ROUND(H281,2)*ROUND(G281,2),2)</f>
        <v>0</v>
      </c>
      <c r="K281" s="41" t="str">
        <f>IF(B281&lt;&gt;0,C281&amp;D281,"")</f>
        <v>45852</v>
      </c>
      <c r="L281">
        <f t="shared" si="12"/>
        <v>281</v>
      </c>
      <c r="M281" s="43">
        <f t="shared" si="13"/>
        <v>0</v>
      </c>
      <c r="N281">
        <f t="shared" si="14"/>
        <v>0</v>
      </c>
    </row>
    <row r="282" spans="2:14" ht="12.75" customHeight="1">
      <c r="B282" s="17"/>
      <c r="C282" s="17"/>
      <c r="D282" s="17"/>
      <c r="E282" s="24" t="s">
        <v>55</v>
      </c>
      <c r="F282" s="17"/>
      <c r="G282" s="17"/>
      <c r="H282" s="45"/>
      <c r="I282" s="17"/>
      <c r="K282" s="41"/>
      <c r="L282">
        <f t="shared" si="12"/>
        <v>282</v>
      </c>
      <c r="M282" s="43">
        <f t="shared" si="13"/>
        <v>0</v>
      </c>
      <c r="N282">
        <f t="shared" si="14"/>
        <v>0</v>
      </c>
    </row>
    <row r="283" spans="2:14" ht="12.75" customHeight="1">
      <c r="B283" s="17"/>
      <c r="C283" s="17"/>
      <c r="D283" s="17"/>
      <c r="E283" s="26" t="s">
        <v>55</v>
      </c>
      <c r="F283" s="17"/>
      <c r="G283" s="17"/>
      <c r="H283" s="45"/>
      <c r="I283" s="17"/>
      <c r="K283" s="41"/>
      <c r="L283">
        <f t="shared" si="12"/>
        <v>283</v>
      </c>
      <c r="M283" s="43">
        <f t="shared" si="13"/>
        <v>0</v>
      </c>
      <c r="N283">
        <f t="shared" si="14"/>
        <v>0</v>
      </c>
    </row>
    <row r="284" spans="2:14" ht="12.75" customHeight="1">
      <c r="B284" s="19">
        <v>91</v>
      </c>
      <c r="C284" s="19" t="s">
        <v>345</v>
      </c>
      <c r="D284" s="17" t="s">
        <v>55</v>
      </c>
      <c r="E284" s="20" t="s">
        <v>346</v>
      </c>
      <c r="F284" s="21" t="s">
        <v>110</v>
      </c>
      <c r="G284" s="22"/>
      <c r="H284" s="46"/>
      <c r="I284" s="22">
        <f>ROUND(ROUND(H284,2)*ROUND(G284,2),2)</f>
        <v>0</v>
      </c>
      <c r="K284" s="41" t="str">
        <f>IF(B284&lt;&gt;0,C284&amp;D284,"")</f>
        <v>45857</v>
      </c>
      <c r="L284">
        <f t="shared" si="12"/>
        <v>284</v>
      </c>
      <c r="M284" s="43">
        <f t="shared" si="13"/>
        <v>0</v>
      </c>
      <c r="N284">
        <f t="shared" si="14"/>
        <v>0</v>
      </c>
    </row>
    <row r="285" spans="2:14" ht="12.75" customHeight="1">
      <c r="B285" s="17"/>
      <c r="C285" s="17"/>
      <c r="D285" s="17"/>
      <c r="E285" s="24" t="s">
        <v>55</v>
      </c>
      <c r="F285" s="17"/>
      <c r="G285" s="17"/>
      <c r="H285" s="45"/>
      <c r="I285" s="17"/>
      <c r="K285" s="41"/>
      <c r="L285">
        <f t="shared" si="12"/>
        <v>285</v>
      </c>
      <c r="M285" s="43">
        <f t="shared" si="13"/>
        <v>0</v>
      </c>
      <c r="N285">
        <f t="shared" si="14"/>
        <v>0</v>
      </c>
    </row>
    <row r="286" spans="2:14" ht="12.75" customHeight="1">
      <c r="B286" s="17"/>
      <c r="C286" s="17"/>
      <c r="D286" s="17"/>
      <c r="E286" s="26" t="s">
        <v>344</v>
      </c>
      <c r="F286" s="17"/>
      <c r="G286" s="17"/>
      <c r="H286" s="45"/>
      <c r="I286" s="17"/>
      <c r="K286" s="41"/>
      <c r="L286">
        <f t="shared" si="12"/>
        <v>286</v>
      </c>
      <c r="M286" s="43">
        <f t="shared" si="13"/>
        <v>0</v>
      </c>
      <c r="N286">
        <f t="shared" si="14"/>
        <v>0</v>
      </c>
    </row>
    <row r="287" spans="2:14" ht="12.75" customHeight="1">
      <c r="B287" s="19">
        <v>92</v>
      </c>
      <c r="C287" s="19" t="s">
        <v>626</v>
      </c>
      <c r="D287" s="17" t="s">
        <v>55</v>
      </c>
      <c r="E287" s="20" t="s">
        <v>627</v>
      </c>
      <c r="F287" s="21" t="s">
        <v>110</v>
      </c>
      <c r="G287" s="22"/>
      <c r="H287" s="46"/>
      <c r="I287" s="22">
        <f>ROUND(ROUND(H287,2)*ROUND(G287,2),2)</f>
        <v>0</v>
      </c>
      <c r="K287" s="41" t="str">
        <f>IF(B287&lt;&gt;0,C287&amp;D287,"")</f>
        <v>45860</v>
      </c>
      <c r="L287">
        <f t="shared" si="12"/>
        <v>287</v>
      </c>
      <c r="M287" s="43">
        <f t="shared" si="13"/>
        <v>0</v>
      </c>
      <c r="N287">
        <f t="shared" si="14"/>
        <v>0</v>
      </c>
    </row>
    <row r="288" spans="2:14" ht="12.75" customHeight="1">
      <c r="B288" s="17"/>
      <c r="C288" s="17"/>
      <c r="D288" s="17"/>
      <c r="E288" s="24" t="s">
        <v>55</v>
      </c>
      <c r="F288" s="17"/>
      <c r="G288" s="17"/>
      <c r="H288" s="45"/>
      <c r="I288" s="17"/>
      <c r="K288" s="41"/>
      <c r="L288">
        <f t="shared" si="12"/>
        <v>288</v>
      </c>
      <c r="M288" s="43">
        <f t="shared" si="13"/>
        <v>0</v>
      </c>
      <c r="N288">
        <f t="shared" si="14"/>
        <v>0</v>
      </c>
    </row>
    <row r="289" spans="2:14" ht="12.75" customHeight="1">
      <c r="B289" s="17"/>
      <c r="C289" s="17"/>
      <c r="D289" s="17"/>
      <c r="E289" s="26" t="s">
        <v>628</v>
      </c>
      <c r="F289" s="17"/>
      <c r="G289" s="17"/>
      <c r="H289" s="45"/>
      <c r="I289" s="17"/>
      <c r="K289" s="41"/>
      <c r="L289">
        <f t="shared" si="12"/>
        <v>289</v>
      </c>
      <c r="M289" s="43">
        <f t="shared" si="13"/>
        <v>0</v>
      </c>
      <c r="N289">
        <f t="shared" si="14"/>
        <v>0</v>
      </c>
    </row>
    <row r="290" spans="2:14" ht="12.75" customHeight="1">
      <c r="B290" s="19">
        <v>93</v>
      </c>
      <c r="C290" s="19" t="s">
        <v>629</v>
      </c>
      <c r="D290" s="17" t="s">
        <v>55</v>
      </c>
      <c r="E290" s="20" t="s">
        <v>630</v>
      </c>
      <c r="F290" s="21" t="s">
        <v>110</v>
      </c>
      <c r="G290" s="22"/>
      <c r="H290" s="46"/>
      <c r="I290" s="22">
        <f>ROUND(ROUND(H290,2)*ROUND(G290,2),2)</f>
        <v>0</v>
      </c>
      <c r="K290" s="41" t="str">
        <f>IF(B290&lt;&gt;0,C290&amp;D290,"")</f>
        <v>465512</v>
      </c>
      <c r="L290">
        <f t="shared" si="12"/>
        <v>290</v>
      </c>
      <c r="M290" s="43">
        <f t="shared" si="13"/>
        <v>0</v>
      </c>
      <c r="N290">
        <f t="shared" si="14"/>
        <v>0</v>
      </c>
    </row>
    <row r="291" spans="2:14" ht="12.75" customHeight="1">
      <c r="B291" s="17"/>
      <c r="C291" s="17"/>
      <c r="D291" s="17"/>
      <c r="E291" s="24" t="s">
        <v>55</v>
      </c>
      <c r="F291" s="17"/>
      <c r="G291" s="17"/>
      <c r="H291" s="45"/>
      <c r="I291" s="17"/>
      <c r="K291" s="41"/>
      <c r="L291">
        <f t="shared" si="12"/>
        <v>291</v>
      </c>
      <c r="M291" s="43">
        <f t="shared" si="13"/>
        <v>0</v>
      </c>
      <c r="N291">
        <f t="shared" si="14"/>
        <v>0</v>
      </c>
    </row>
    <row r="292" spans="2:14" ht="12.75" customHeight="1">
      <c r="B292" s="17"/>
      <c r="C292" s="17"/>
      <c r="D292" s="17"/>
      <c r="E292" s="26" t="s">
        <v>631</v>
      </c>
      <c r="F292" s="17"/>
      <c r="G292" s="17"/>
      <c r="H292" s="45"/>
      <c r="I292" s="17"/>
      <c r="K292" s="41"/>
      <c r="L292">
        <f t="shared" si="12"/>
        <v>292</v>
      </c>
      <c r="M292" s="43">
        <f t="shared" si="13"/>
        <v>0</v>
      </c>
      <c r="N292">
        <f t="shared" si="14"/>
        <v>0</v>
      </c>
    </row>
    <row r="293" spans="2:14" ht="12.75" customHeight="1">
      <c r="B293" s="19">
        <v>94</v>
      </c>
      <c r="C293" s="19" t="s">
        <v>154</v>
      </c>
      <c r="D293" s="17" t="s">
        <v>55</v>
      </c>
      <c r="E293" s="20" t="s">
        <v>155</v>
      </c>
      <c r="F293" s="21" t="s">
        <v>110</v>
      </c>
      <c r="G293" s="22"/>
      <c r="H293" s="46"/>
      <c r="I293" s="22">
        <f>ROUND(ROUND(H293,2)*ROUND(G293,2),2)</f>
        <v>0</v>
      </c>
      <c r="K293" s="41" t="str">
        <f>IF(B293&lt;&gt;0,C293&amp;D293,"")</f>
        <v>465513</v>
      </c>
      <c r="L293">
        <f t="shared" si="12"/>
        <v>293</v>
      </c>
      <c r="M293" s="43">
        <f t="shared" si="13"/>
        <v>0</v>
      </c>
      <c r="N293">
        <f t="shared" si="14"/>
        <v>0</v>
      </c>
    </row>
    <row r="294" spans="2:14" ht="12.75" customHeight="1">
      <c r="B294" s="17"/>
      <c r="C294" s="17"/>
      <c r="D294" s="17"/>
      <c r="E294" s="24" t="s">
        <v>156</v>
      </c>
      <c r="F294" s="17"/>
      <c r="G294" s="17"/>
      <c r="H294" s="45"/>
      <c r="I294" s="17"/>
      <c r="K294" s="41"/>
      <c r="L294">
        <f t="shared" si="12"/>
        <v>294</v>
      </c>
      <c r="M294" s="43">
        <f t="shared" si="13"/>
        <v>0</v>
      </c>
      <c r="N294">
        <f t="shared" si="14"/>
        <v>0</v>
      </c>
    </row>
    <row r="295" spans="2:14" ht="12.75" customHeight="1">
      <c r="B295" s="17"/>
      <c r="C295" s="17"/>
      <c r="D295" s="17"/>
      <c r="E295" s="26" t="s">
        <v>55</v>
      </c>
      <c r="F295" s="17"/>
      <c r="G295" s="17"/>
      <c r="H295" s="45"/>
      <c r="I295" s="17"/>
      <c r="K295" s="41"/>
      <c r="L295">
        <f t="shared" si="12"/>
        <v>295</v>
      </c>
      <c r="M295" s="43">
        <f t="shared" si="13"/>
        <v>0</v>
      </c>
      <c r="N295">
        <f t="shared" si="14"/>
        <v>0</v>
      </c>
    </row>
    <row r="296" spans="2:14" ht="12.75" customHeight="1">
      <c r="B296" s="19">
        <v>95</v>
      </c>
      <c r="C296" s="19" t="s">
        <v>632</v>
      </c>
      <c r="D296" s="17" t="s">
        <v>55</v>
      </c>
      <c r="E296" s="20" t="s">
        <v>633</v>
      </c>
      <c r="F296" s="21" t="s">
        <v>110</v>
      </c>
      <c r="G296" s="22"/>
      <c r="H296" s="46"/>
      <c r="I296" s="22">
        <f>ROUND(ROUND(H296,2)*ROUND(G296,2),2)</f>
        <v>0</v>
      </c>
      <c r="K296" s="41" t="str">
        <f>IF(B296&lt;&gt;0,C296&amp;D296,"")</f>
        <v>46731</v>
      </c>
      <c r="L296">
        <f t="shared" si="12"/>
        <v>296</v>
      </c>
      <c r="M296" s="43">
        <f t="shared" si="13"/>
        <v>0</v>
      </c>
      <c r="N296">
        <f t="shared" si="14"/>
        <v>0</v>
      </c>
    </row>
    <row r="297" spans="2:14" ht="12.75" customHeight="1">
      <c r="B297" s="17"/>
      <c r="C297" s="17"/>
      <c r="D297" s="17"/>
      <c r="E297" s="24" t="s">
        <v>55</v>
      </c>
      <c r="F297" s="17"/>
      <c r="G297" s="17"/>
      <c r="H297" s="45"/>
      <c r="I297" s="17"/>
      <c r="K297" s="41"/>
      <c r="L297">
        <f t="shared" si="12"/>
        <v>297</v>
      </c>
      <c r="M297" s="43">
        <f t="shared" si="13"/>
        <v>0</v>
      </c>
      <c r="N297">
        <f t="shared" si="14"/>
        <v>0</v>
      </c>
    </row>
    <row r="298" spans="2:14" ht="12.75" customHeight="1">
      <c r="B298" s="17"/>
      <c r="C298" s="17"/>
      <c r="D298" s="17"/>
      <c r="E298" s="26" t="s">
        <v>634</v>
      </c>
      <c r="F298" s="17"/>
      <c r="G298" s="17"/>
      <c r="H298" s="45"/>
      <c r="I298" s="17"/>
      <c r="K298" s="41"/>
      <c r="L298">
        <f t="shared" si="12"/>
        <v>298</v>
      </c>
      <c r="M298" s="43">
        <f t="shared" si="13"/>
        <v>0</v>
      </c>
      <c r="N298">
        <f t="shared" si="14"/>
        <v>0</v>
      </c>
    </row>
    <row r="299" spans="1:14" ht="12.75">
      <c r="A299" s="23" t="s">
        <v>52</v>
      </c>
      <c r="B299" s="35"/>
      <c r="C299" s="36" t="s">
        <v>37</v>
      </c>
      <c r="D299" s="35"/>
      <c r="E299" s="37" t="s">
        <v>157</v>
      </c>
      <c r="F299" s="35"/>
      <c r="G299" s="35"/>
      <c r="H299" s="45"/>
      <c r="I299" s="38"/>
      <c r="K299" s="41"/>
      <c r="L299">
        <f t="shared" si="12"/>
        <v>299</v>
      </c>
      <c r="M299" s="43">
        <f t="shared" si="13"/>
        <v>0</v>
      </c>
      <c r="N299">
        <f t="shared" si="14"/>
        <v>0</v>
      </c>
    </row>
    <row r="300" spans="2:14" ht="12.75" customHeight="1">
      <c r="B300" s="19">
        <v>96</v>
      </c>
      <c r="C300" s="19" t="s">
        <v>635</v>
      </c>
      <c r="D300" s="17" t="s">
        <v>55</v>
      </c>
      <c r="E300" s="20" t="s">
        <v>636</v>
      </c>
      <c r="F300" s="21" t="s">
        <v>69</v>
      </c>
      <c r="G300" s="22"/>
      <c r="H300" s="46"/>
      <c r="I300" s="22">
        <f>ROUND(ROUND(H300,2)*ROUND(G300,2),2)</f>
        <v>0</v>
      </c>
      <c r="K300" s="41" t="str">
        <f>IF(B300&lt;&gt;0,C300&amp;D300,"")</f>
        <v>572123</v>
      </c>
      <c r="L300">
        <f t="shared" si="12"/>
        <v>300</v>
      </c>
      <c r="M300" s="43">
        <f t="shared" si="13"/>
        <v>0</v>
      </c>
      <c r="N300">
        <f t="shared" si="14"/>
        <v>0</v>
      </c>
    </row>
    <row r="301" spans="2:14" ht="12.75" customHeight="1">
      <c r="B301" s="17"/>
      <c r="C301" s="17"/>
      <c r="D301" s="17"/>
      <c r="E301" s="24" t="s">
        <v>637</v>
      </c>
      <c r="F301" s="17"/>
      <c r="G301" s="17"/>
      <c r="H301" s="45"/>
      <c r="I301" s="17"/>
      <c r="K301" s="41"/>
      <c r="L301">
        <f t="shared" si="12"/>
        <v>301</v>
      </c>
      <c r="M301" s="43">
        <f t="shared" si="13"/>
        <v>0</v>
      </c>
      <c r="N301">
        <f t="shared" si="14"/>
        <v>0</v>
      </c>
    </row>
    <row r="302" spans="2:14" ht="12.75" customHeight="1">
      <c r="B302" s="17"/>
      <c r="C302" s="17"/>
      <c r="D302" s="17"/>
      <c r="E302" s="26" t="s">
        <v>638</v>
      </c>
      <c r="F302" s="17"/>
      <c r="G302" s="17"/>
      <c r="H302" s="45"/>
      <c r="I302" s="17"/>
      <c r="K302" s="41"/>
      <c r="L302">
        <f t="shared" si="12"/>
        <v>302</v>
      </c>
      <c r="M302" s="43">
        <f t="shared" si="13"/>
        <v>0</v>
      </c>
      <c r="N302">
        <f t="shared" si="14"/>
        <v>0</v>
      </c>
    </row>
    <row r="303" spans="2:14" ht="12.75" customHeight="1">
      <c r="B303" s="19">
        <v>97</v>
      </c>
      <c r="C303" s="19" t="s">
        <v>639</v>
      </c>
      <c r="D303" s="17" t="s">
        <v>55</v>
      </c>
      <c r="E303" s="20" t="s">
        <v>640</v>
      </c>
      <c r="F303" s="21" t="s">
        <v>69</v>
      </c>
      <c r="G303" s="22"/>
      <c r="H303" s="46"/>
      <c r="I303" s="22">
        <f>ROUND(ROUND(H303,2)*ROUND(G303,2),2)</f>
        <v>0</v>
      </c>
      <c r="K303" s="41" t="str">
        <f>IF(B303&lt;&gt;0,C303&amp;D303,"")</f>
        <v>572213</v>
      </c>
      <c r="L303">
        <f t="shared" si="12"/>
        <v>303</v>
      </c>
      <c r="M303" s="43">
        <f t="shared" si="13"/>
        <v>0</v>
      </c>
      <c r="N303">
        <f t="shared" si="14"/>
        <v>0</v>
      </c>
    </row>
    <row r="304" spans="2:14" ht="12.75" customHeight="1">
      <c r="B304" s="17"/>
      <c r="C304" s="17"/>
      <c r="D304" s="17"/>
      <c r="E304" s="24" t="s">
        <v>641</v>
      </c>
      <c r="F304" s="17"/>
      <c r="G304" s="17"/>
      <c r="H304" s="45"/>
      <c r="I304" s="17"/>
      <c r="K304" s="41"/>
      <c r="L304">
        <f t="shared" si="12"/>
        <v>304</v>
      </c>
      <c r="M304" s="43">
        <f t="shared" si="13"/>
        <v>0</v>
      </c>
      <c r="N304">
        <f t="shared" si="14"/>
        <v>0</v>
      </c>
    </row>
    <row r="305" spans="2:14" ht="12.75" customHeight="1">
      <c r="B305" s="17"/>
      <c r="C305" s="17"/>
      <c r="D305" s="17"/>
      <c r="E305" s="26" t="s">
        <v>642</v>
      </c>
      <c r="F305" s="17"/>
      <c r="G305" s="17"/>
      <c r="H305" s="45"/>
      <c r="I305" s="17"/>
      <c r="K305" s="41"/>
      <c r="L305">
        <f t="shared" si="12"/>
        <v>305</v>
      </c>
      <c r="M305" s="43">
        <f t="shared" si="13"/>
        <v>0</v>
      </c>
      <c r="N305">
        <f t="shared" si="14"/>
        <v>0</v>
      </c>
    </row>
    <row r="306" spans="2:14" ht="12.75" customHeight="1">
      <c r="B306" s="19">
        <v>98</v>
      </c>
      <c r="C306" s="19" t="s">
        <v>643</v>
      </c>
      <c r="D306" s="17" t="s">
        <v>55</v>
      </c>
      <c r="E306" s="20" t="s">
        <v>644</v>
      </c>
      <c r="F306" s="21" t="s">
        <v>69</v>
      </c>
      <c r="G306" s="22"/>
      <c r="H306" s="46"/>
      <c r="I306" s="22">
        <f>ROUND(ROUND(H306,2)*ROUND(G306,2),2)</f>
        <v>0</v>
      </c>
      <c r="K306" s="41" t="str">
        <f>IF(B306&lt;&gt;0,C306&amp;D306,"")</f>
        <v>574B33</v>
      </c>
      <c r="L306">
        <f t="shared" si="12"/>
        <v>306</v>
      </c>
      <c r="M306" s="43">
        <f t="shared" si="13"/>
        <v>0</v>
      </c>
      <c r="N306">
        <f t="shared" si="14"/>
        <v>0</v>
      </c>
    </row>
    <row r="307" spans="2:14" ht="12.75" customHeight="1">
      <c r="B307" s="17"/>
      <c r="C307" s="17"/>
      <c r="D307" s="17"/>
      <c r="E307" s="24" t="s">
        <v>55</v>
      </c>
      <c r="F307" s="17"/>
      <c r="G307" s="17"/>
      <c r="H307" s="45"/>
      <c r="I307" s="17"/>
      <c r="K307" s="41"/>
      <c r="L307">
        <f t="shared" si="12"/>
        <v>307</v>
      </c>
      <c r="M307" s="43">
        <f t="shared" si="13"/>
        <v>0</v>
      </c>
      <c r="N307">
        <f t="shared" si="14"/>
        <v>0</v>
      </c>
    </row>
    <row r="308" spans="2:14" ht="12.75" customHeight="1">
      <c r="B308" s="17"/>
      <c r="C308" s="17"/>
      <c r="D308" s="17"/>
      <c r="E308" s="26" t="s">
        <v>645</v>
      </c>
      <c r="F308" s="17"/>
      <c r="G308" s="17"/>
      <c r="H308" s="45"/>
      <c r="I308" s="17"/>
      <c r="K308" s="41"/>
      <c r="L308">
        <f t="shared" si="12"/>
        <v>308</v>
      </c>
      <c r="M308" s="43">
        <f t="shared" si="13"/>
        <v>0</v>
      </c>
      <c r="N308">
        <f t="shared" si="14"/>
        <v>0</v>
      </c>
    </row>
    <row r="309" spans="2:14" ht="12.75" customHeight="1">
      <c r="B309" s="19">
        <v>99</v>
      </c>
      <c r="C309" s="19" t="s">
        <v>347</v>
      </c>
      <c r="D309" s="17" t="s">
        <v>55</v>
      </c>
      <c r="E309" s="20" t="s">
        <v>348</v>
      </c>
      <c r="F309" s="21" t="s">
        <v>69</v>
      </c>
      <c r="G309" s="22"/>
      <c r="H309" s="46"/>
      <c r="I309" s="22">
        <f>ROUND(ROUND(H309,2)*ROUND(G309,2),2)</f>
        <v>0</v>
      </c>
      <c r="K309" s="41" t="str">
        <f>IF(B309&lt;&gt;0,C309&amp;D309,"")</f>
        <v>574B44</v>
      </c>
      <c r="L309">
        <f t="shared" si="12"/>
        <v>309</v>
      </c>
      <c r="M309" s="43">
        <f t="shared" si="13"/>
        <v>0</v>
      </c>
      <c r="N309">
        <f t="shared" si="14"/>
        <v>0</v>
      </c>
    </row>
    <row r="310" spans="2:14" ht="12.75" customHeight="1">
      <c r="B310" s="17"/>
      <c r="C310" s="17"/>
      <c r="D310" s="17"/>
      <c r="E310" s="24" t="s">
        <v>55</v>
      </c>
      <c r="F310" s="17"/>
      <c r="G310" s="17"/>
      <c r="H310" s="45"/>
      <c r="I310" s="17"/>
      <c r="K310" s="41"/>
      <c r="L310">
        <f t="shared" si="12"/>
        <v>310</v>
      </c>
      <c r="M310" s="43">
        <f t="shared" si="13"/>
        <v>0</v>
      </c>
      <c r="N310">
        <f t="shared" si="14"/>
        <v>0</v>
      </c>
    </row>
    <row r="311" spans="2:14" ht="12.75" customHeight="1">
      <c r="B311" s="17"/>
      <c r="C311" s="17"/>
      <c r="D311" s="17"/>
      <c r="E311" s="26" t="s">
        <v>349</v>
      </c>
      <c r="F311" s="17"/>
      <c r="G311" s="17"/>
      <c r="H311" s="45"/>
      <c r="I311" s="17"/>
      <c r="K311" s="41"/>
      <c r="L311">
        <f t="shared" si="12"/>
        <v>311</v>
      </c>
      <c r="M311" s="43">
        <f t="shared" si="13"/>
        <v>0</v>
      </c>
      <c r="N311">
        <f t="shared" si="14"/>
        <v>0</v>
      </c>
    </row>
    <row r="312" spans="2:14" ht="12.75" customHeight="1">
      <c r="B312" s="19">
        <v>100</v>
      </c>
      <c r="C312" s="19" t="s">
        <v>646</v>
      </c>
      <c r="D312" s="17" t="s">
        <v>55</v>
      </c>
      <c r="E312" s="20" t="s">
        <v>647</v>
      </c>
      <c r="F312" s="21" t="s">
        <v>69</v>
      </c>
      <c r="G312" s="22"/>
      <c r="H312" s="46"/>
      <c r="I312" s="22">
        <f>ROUND(ROUND(H312,2)*ROUND(G312,2),2)</f>
        <v>0</v>
      </c>
      <c r="K312" s="41" t="str">
        <f>IF(B312&lt;&gt;0,C312&amp;D312,"")</f>
        <v>574C56</v>
      </c>
      <c r="L312">
        <f t="shared" si="12"/>
        <v>312</v>
      </c>
      <c r="M312" s="43">
        <f t="shared" si="13"/>
        <v>0</v>
      </c>
      <c r="N312">
        <f t="shared" si="14"/>
        <v>0</v>
      </c>
    </row>
    <row r="313" spans="2:14" ht="12.75" customHeight="1">
      <c r="B313" s="17"/>
      <c r="C313" s="17"/>
      <c r="D313" s="17"/>
      <c r="E313" s="24" t="s">
        <v>55</v>
      </c>
      <c r="F313" s="17"/>
      <c r="G313" s="17"/>
      <c r="H313" s="45"/>
      <c r="I313" s="17"/>
      <c r="K313" s="41"/>
      <c r="L313">
        <f t="shared" si="12"/>
        <v>313</v>
      </c>
      <c r="M313" s="43">
        <f t="shared" si="13"/>
        <v>0</v>
      </c>
      <c r="N313">
        <f t="shared" si="14"/>
        <v>0</v>
      </c>
    </row>
    <row r="314" spans="2:14" ht="12.75" customHeight="1">
      <c r="B314" s="17"/>
      <c r="C314" s="17"/>
      <c r="D314" s="17"/>
      <c r="E314" s="26" t="s">
        <v>645</v>
      </c>
      <c r="F314" s="17"/>
      <c r="G314" s="17"/>
      <c r="H314" s="45"/>
      <c r="I314" s="17"/>
      <c r="K314" s="41"/>
      <c r="L314">
        <f t="shared" si="12"/>
        <v>314</v>
      </c>
      <c r="M314" s="43">
        <f t="shared" si="13"/>
        <v>0</v>
      </c>
      <c r="N314">
        <f t="shared" si="14"/>
        <v>0</v>
      </c>
    </row>
    <row r="315" spans="2:14" ht="12.75" customHeight="1">
      <c r="B315" s="19">
        <v>101</v>
      </c>
      <c r="C315" s="19" t="s">
        <v>648</v>
      </c>
      <c r="D315" s="17" t="s">
        <v>55</v>
      </c>
      <c r="E315" s="20" t="s">
        <v>649</v>
      </c>
      <c r="F315" s="21" t="s">
        <v>69</v>
      </c>
      <c r="G315" s="22"/>
      <c r="H315" s="46"/>
      <c r="I315" s="22">
        <f>ROUND(ROUND(H315,2)*ROUND(G315,2),2)</f>
        <v>0</v>
      </c>
      <c r="K315" s="41" t="str">
        <f>IF(B315&lt;&gt;0,C315&amp;D315,"")</f>
        <v>574E76</v>
      </c>
      <c r="L315">
        <f t="shared" si="12"/>
        <v>315</v>
      </c>
      <c r="M315" s="43">
        <f t="shared" si="13"/>
        <v>0</v>
      </c>
      <c r="N315">
        <f t="shared" si="14"/>
        <v>0</v>
      </c>
    </row>
    <row r="316" spans="2:14" ht="12.75" customHeight="1">
      <c r="B316" s="17"/>
      <c r="C316" s="17"/>
      <c r="D316" s="17"/>
      <c r="E316" s="24" t="s">
        <v>55</v>
      </c>
      <c r="F316" s="17"/>
      <c r="G316" s="17"/>
      <c r="H316" s="45"/>
      <c r="I316" s="17"/>
      <c r="K316" s="41"/>
      <c r="L316">
        <f t="shared" si="12"/>
        <v>316</v>
      </c>
      <c r="M316" s="43">
        <f t="shared" si="13"/>
        <v>0</v>
      </c>
      <c r="N316">
        <f t="shared" si="14"/>
        <v>0</v>
      </c>
    </row>
    <row r="317" spans="2:14" ht="12.75" customHeight="1">
      <c r="B317" s="17"/>
      <c r="C317" s="17"/>
      <c r="D317" s="17"/>
      <c r="E317" s="26" t="s">
        <v>645</v>
      </c>
      <c r="F317" s="17"/>
      <c r="G317" s="17"/>
      <c r="H317" s="45"/>
      <c r="I317" s="17"/>
      <c r="K317" s="41"/>
      <c r="L317">
        <f t="shared" si="12"/>
        <v>317</v>
      </c>
      <c r="M317" s="43">
        <f t="shared" si="13"/>
        <v>0</v>
      </c>
      <c r="N317">
        <f t="shared" si="14"/>
        <v>0</v>
      </c>
    </row>
    <row r="318" spans="2:14" ht="12.75" customHeight="1">
      <c r="B318" s="19">
        <v>102</v>
      </c>
      <c r="C318" s="19" t="s">
        <v>298</v>
      </c>
      <c r="D318" s="17" t="s">
        <v>55</v>
      </c>
      <c r="E318" s="20" t="s">
        <v>299</v>
      </c>
      <c r="F318" s="21" t="s">
        <v>69</v>
      </c>
      <c r="G318" s="22"/>
      <c r="H318" s="46"/>
      <c r="I318" s="22">
        <f>ROUND(ROUND(H318,2)*ROUND(G318,2),2)</f>
        <v>0</v>
      </c>
      <c r="K318" s="41" t="str">
        <f>IF(B318&lt;&gt;0,C318&amp;D318,"")</f>
        <v>574J64</v>
      </c>
      <c r="L318">
        <f t="shared" si="12"/>
        <v>318</v>
      </c>
      <c r="M318" s="43">
        <f t="shared" si="13"/>
        <v>0</v>
      </c>
      <c r="N318">
        <f t="shared" si="14"/>
        <v>0</v>
      </c>
    </row>
    <row r="319" spans="2:14" ht="12.75" customHeight="1">
      <c r="B319" s="17"/>
      <c r="C319" s="17"/>
      <c r="D319" s="17"/>
      <c r="E319" s="24" t="s">
        <v>55</v>
      </c>
      <c r="F319" s="17"/>
      <c r="G319" s="17"/>
      <c r="H319" s="45"/>
      <c r="I319" s="17"/>
      <c r="K319" s="41"/>
      <c r="L319">
        <f t="shared" si="12"/>
        <v>319</v>
      </c>
      <c r="M319" s="43">
        <f t="shared" si="13"/>
        <v>0</v>
      </c>
      <c r="N319">
        <f t="shared" si="14"/>
        <v>0</v>
      </c>
    </row>
    <row r="320" spans="2:14" ht="12.75" customHeight="1">
      <c r="B320" s="17"/>
      <c r="C320" s="17"/>
      <c r="D320" s="17"/>
      <c r="E320" s="26" t="s">
        <v>55</v>
      </c>
      <c r="F320" s="17"/>
      <c r="G320" s="17"/>
      <c r="H320" s="45"/>
      <c r="I320" s="17"/>
      <c r="K320" s="41"/>
      <c r="L320">
        <f t="shared" si="12"/>
        <v>320</v>
      </c>
      <c r="M320" s="43">
        <f t="shared" si="13"/>
        <v>0</v>
      </c>
      <c r="N320">
        <f t="shared" si="14"/>
        <v>0</v>
      </c>
    </row>
    <row r="321" spans="2:14" ht="12.75" customHeight="1">
      <c r="B321" s="19">
        <v>103</v>
      </c>
      <c r="C321" s="19" t="s">
        <v>350</v>
      </c>
      <c r="D321" s="17" t="s">
        <v>55</v>
      </c>
      <c r="E321" s="20" t="s">
        <v>351</v>
      </c>
      <c r="F321" s="21" t="s">
        <v>69</v>
      </c>
      <c r="G321" s="22"/>
      <c r="H321" s="46"/>
      <c r="I321" s="22">
        <f>ROUND(ROUND(H321,2)*ROUND(G321,2),2)</f>
        <v>0</v>
      </c>
      <c r="K321" s="41" t="str">
        <f>IF(B321&lt;&gt;0,C321&amp;D321,"")</f>
        <v>575F53</v>
      </c>
      <c r="L321">
        <f t="shared" si="12"/>
        <v>321</v>
      </c>
      <c r="M321" s="43">
        <f t="shared" si="13"/>
        <v>0</v>
      </c>
      <c r="N321">
        <f t="shared" si="14"/>
        <v>0</v>
      </c>
    </row>
    <row r="322" spans="2:14" ht="12.75" customHeight="1">
      <c r="B322" s="17"/>
      <c r="C322" s="17"/>
      <c r="D322" s="17"/>
      <c r="E322" s="24" t="s">
        <v>55</v>
      </c>
      <c r="F322" s="17"/>
      <c r="G322" s="17"/>
      <c r="H322" s="45"/>
      <c r="I322" s="17"/>
      <c r="K322" s="41"/>
      <c r="L322">
        <f t="shared" si="12"/>
        <v>322</v>
      </c>
      <c r="M322" s="43">
        <f t="shared" si="13"/>
        <v>0</v>
      </c>
      <c r="N322">
        <f t="shared" si="14"/>
        <v>0</v>
      </c>
    </row>
    <row r="323" spans="2:14" ht="12.75" customHeight="1">
      <c r="B323" s="17"/>
      <c r="C323" s="17"/>
      <c r="D323" s="17"/>
      <c r="E323" s="26" t="s">
        <v>352</v>
      </c>
      <c r="F323" s="17"/>
      <c r="G323" s="17"/>
      <c r="H323" s="45"/>
      <c r="I323" s="17"/>
      <c r="K323" s="41"/>
      <c r="L323">
        <f t="shared" si="12"/>
        <v>323</v>
      </c>
      <c r="M323" s="43">
        <f t="shared" si="13"/>
        <v>0</v>
      </c>
      <c r="N323">
        <f t="shared" si="14"/>
        <v>0</v>
      </c>
    </row>
    <row r="324" spans="2:14" ht="12.75" customHeight="1">
      <c r="B324" s="19">
        <v>104</v>
      </c>
      <c r="C324" s="19" t="s">
        <v>159</v>
      </c>
      <c r="D324" s="17" t="s">
        <v>55</v>
      </c>
      <c r="E324" s="20" t="s">
        <v>160</v>
      </c>
      <c r="F324" s="21" t="s">
        <v>110</v>
      </c>
      <c r="G324" s="22"/>
      <c r="H324" s="46"/>
      <c r="I324" s="22">
        <f>ROUND(ROUND(H324,2)*ROUND(G324,2),2)</f>
        <v>0</v>
      </c>
      <c r="K324" s="41" t="str">
        <f>IF(B324&lt;&gt;0,C324&amp;D324,"")</f>
        <v>57790M</v>
      </c>
      <c r="L324">
        <f t="shared" si="12"/>
        <v>324</v>
      </c>
      <c r="M324" s="43">
        <f t="shared" si="13"/>
        <v>0</v>
      </c>
      <c r="N324">
        <f t="shared" si="14"/>
        <v>0</v>
      </c>
    </row>
    <row r="325" spans="2:14" ht="12.75" customHeight="1">
      <c r="B325" s="17"/>
      <c r="C325" s="17"/>
      <c r="D325" s="17"/>
      <c r="E325" s="24" t="s">
        <v>55</v>
      </c>
      <c r="F325" s="17"/>
      <c r="G325" s="17"/>
      <c r="H325" s="45"/>
      <c r="I325" s="17"/>
      <c r="K325" s="41"/>
      <c r="L325">
        <f t="shared" si="12"/>
        <v>325</v>
      </c>
      <c r="M325" s="43">
        <f t="shared" si="13"/>
        <v>0</v>
      </c>
      <c r="N325">
        <f t="shared" si="14"/>
        <v>0</v>
      </c>
    </row>
    <row r="326" spans="2:14" ht="12.75" customHeight="1">
      <c r="B326" s="17"/>
      <c r="C326" s="17"/>
      <c r="D326" s="17"/>
      <c r="E326" s="26" t="s">
        <v>55</v>
      </c>
      <c r="F326" s="17"/>
      <c r="G326" s="17"/>
      <c r="H326" s="45"/>
      <c r="I326" s="17"/>
      <c r="K326" s="41"/>
      <c r="L326">
        <f t="shared" si="12"/>
        <v>326</v>
      </c>
      <c r="M326" s="43">
        <f t="shared" si="13"/>
        <v>0</v>
      </c>
      <c r="N326">
        <f t="shared" si="14"/>
        <v>0</v>
      </c>
    </row>
    <row r="327" spans="2:14" ht="12.75" customHeight="1">
      <c r="B327" s="19">
        <v>105</v>
      </c>
      <c r="C327" s="19" t="s">
        <v>453</v>
      </c>
      <c r="D327" s="17" t="s">
        <v>55</v>
      </c>
      <c r="E327" s="20" t="s">
        <v>454</v>
      </c>
      <c r="F327" s="21" t="s">
        <v>69</v>
      </c>
      <c r="G327" s="22"/>
      <c r="H327" s="46"/>
      <c r="I327" s="22">
        <f>ROUND(ROUND(H327,2)*ROUND(G327,2),2)</f>
        <v>0</v>
      </c>
      <c r="K327" s="41" t="str">
        <f>IF(B327&lt;&gt;0,C327&amp;D327,"")</f>
        <v>58221</v>
      </c>
      <c r="L327">
        <f t="shared" si="12"/>
        <v>327</v>
      </c>
      <c r="M327" s="43">
        <f t="shared" si="13"/>
        <v>0</v>
      </c>
      <c r="N327">
        <f t="shared" si="14"/>
        <v>0</v>
      </c>
    </row>
    <row r="328" spans="2:14" ht="12.75" customHeight="1">
      <c r="B328" s="17"/>
      <c r="C328" s="17"/>
      <c r="D328" s="17"/>
      <c r="E328" s="24" t="s">
        <v>455</v>
      </c>
      <c r="F328" s="17"/>
      <c r="G328" s="17"/>
      <c r="H328" s="45"/>
      <c r="I328" s="17"/>
      <c r="K328" s="41"/>
      <c r="L328">
        <f t="shared" si="12"/>
        <v>328</v>
      </c>
      <c r="M328" s="43">
        <f t="shared" si="13"/>
        <v>0</v>
      </c>
      <c r="N328">
        <f t="shared" si="14"/>
        <v>0</v>
      </c>
    </row>
    <row r="329" spans="2:14" ht="12.75" customHeight="1">
      <c r="B329" s="17"/>
      <c r="C329" s="17"/>
      <c r="D329" s="17"/>
      <c r="E329" s="26" t="s">
        <v>456</v>
      </c>
      <c r="F329" s="17"/>
      <c r="G329" s="17"/>
      <c r="H329" s="45"/>
      <c r="I329" s="17"/>
      <c r="K329" s="41"/>
      <c r="L329">
        <f t="shared" si="12"/>
        <v>329</v>
      </c>
      <c r="M329" s="43">
        <f t="shared" si="13"/>
        <v>0</v>
      </c>
      <c r="N329">
        <f t="shared" si="14"/>
        <v>0</v>
      </c>
    </row>
    <row r="330" spans="2:14" ht="12.75" customHeight="1">
      <c r="B330" s="19">
        <v>106</v>
      </c>
      <c r="C330" s="19" t="s">
        <v>162</v>
      </c>
      <c r="D330" s="17" t="s">
        <v>55</v>
      </c>
      <c r="E330" s="20" t="s">
        <v>163</v>
      </c>
      <c r="F330" s="21" t="s">
        <v>69</v>
      </c>
      <c r="G330" s="22"/>
      <c r="H330" s="46"/>
      <c r="I330" s="22">
        <f>ROUND(ROUND(H330,2)*ROUND(G330,2),2)</f>
        <v>0</v>
      </c>
      <c r="K330" s="41" t="str">
        <f>IF(B330&lt;&gt;0,C330&amp;D330,"")</f>
        <v>582611</v>
      </c>
      <c r="L330">
        <f t="shared" si="12"/>
        <v>330</v>
      </c>
      <c r="M330" s="43">
        <f t="shared" si="13"/>
        <v>0</v>
      </c>
      <c r="N330">
        <f t="shared" si="14"/>
        <v>0</v>
      </c>
    </row>
    <row r="331" spans="2:14" ht="12.75" customHeight="1">
      <c r="B331" s="17"/>
      <c r="C331" s="17"/>
      <c r="D331" s="17"/>
      <c r="E331" s="24" t="s">
        <v>55</v>
      </c>
      <c r="F331" s="17"/>
      <c r="G331" s="17"/>
      <c r="H331" s="45"/>
      <c r="I331" s="17"/>
      <c r="K331" s="41"/>
      <c r="L331">
        <f aca="true" t="shared" si="15" ref="L331:L397">ROW(K331)</f>
        <v>331</v>
      </c>
      <c r="M331" s="43">
        <f aca="true" t="shared" si="16" ref="M331:M397">H331</f>
        <v>0</v>
      </c>
      <c r="N331">
        <f aca="true" t="shared" si="17" ref="N331:N397">IF(M331&lt;&gt;0,1,0)</f>
        <v>0</v>
      </c>
    </row>
    <row r="332" spans="2:14" ht="12.75" customHeight="1">
      <c r="B332" s="17"/>
      <c r="C332" s="17"/>
      <c r="D332" s="17"/>
      <c r="E332" s="26" t="s">
        <v>164</v>
      </c>
      <c r="F332" s="17"/>
      <c r="G332" s="17"/>
      <c r="H332" s="45"/>
      <c r="I332" s="17"/>
      <c r="K332" s="41"/>
      <c r="L332">
        <f t="shared" si="15"/>
        <v>332</v>
      </c>
      <c r="M332" s="43">
        <f t="shared" si="16"/>
        <v>0</v>
      </c>
      <c r="N332">
        <f t="shared" si="17"/>
        <v>0</v>
      </c>
    </row>
    <row r="333" spans="1:14" ht="12.75">
      <c r="A333" s="27" t="s">
        <v>54</v>
      </c>
      <c r="B333" s="35"/>
      <c r="C333" s="36" t="s">
        <v>39</v>
      </c>
      <c r="D333" s="35"/>
      <c r="E333" s="37" t="s">
        <v>165</v>
      </c>
      <c r="F333" s="35"/>
      <c r="G333" s="35"/>
      <c r="H333" s="45"/>
      <c r="I333" s="38"/>
      <c r="K333" s="41"/>
      <c r="L333">
        <f t="shared" si="15"/>
        <v>333</v>
      </c>
      <c r="M333" s="43">
        <f t="shared" si="16"/>
        <v>0</v>
      </c>
      <c r="N333">
        <f t="shared" si="17"/>
        <v>0</v>
      </c>
    </row>
    <row r="334" spans="2:14" ht="12.75" customHeight="1">
      <c r="B334" s="19">
        <v>107</v>
      </c>
      <c r="C334" s="19" t="s">
        <v>495</v>
      </c>
      <c r="D334" s="17" t="s">
        <v>55</v>
      </c>
      <c r="E334" s="20" t="s">
        <v>496</v>
      </c>
      <c r="F334" s="21" t="s">
        <v>69</v>
      </c>
      <c r="G334" s="22"/>
      <c r="H334" s="46"/>
      <c r="I334" s="22">
        <f>ROUND(ROUND(H334,2)*ROUND(G334,2),2)</f>
        <v>0</v>
      </c>
      <c r="K334" s="41" t="str">
        <f>IF(B334&lt;&gt;0,C334&amp;D334,"")</f>
        <v>626111</v>
      </c>
      <c r="L334">
        <f t="shared" si="15"/>
        <v>334</v>
      </c>
      <c r="M334" s="43">
        <f t="shared" si="16"/>
        <v>0</v>
      </c>
      <c r="N334">
        <f t="shared" si="17"/>
        <v>0</v>
      </c>
    </row>
    <row r="335" spans="2:14" ht="12.75" customHeight="1">
      <c r="B335" s="17"/>
      <c r="C335" s="17"/>
      <c r="D335" s="17"/>
      <c r="E335" s="24" t="s">
        <v>55</v>
      </c>
      <c r="F335" s="17"/>
      <c r="G335" s="17"/>
      <c r="H335" s="45"/>
      <c r="I335" s="17"/>
      <c r="K335" s="41"/>
      <c r="L335">
        <f t="shared" si="15"/>
        <v>335</v>
      </c>
      <c r="M335" s="43">
        <f t="shared" si="16"/>
        <v>0</v>
      </c>
      <c r="N335">
        <f t="shared" si="17"/>
        <v>0</v>
      </c>
    </row>
    <row r="336" spans="2:14" ht="12.75" customHeight="1">
      <c r="B336" s="17"/>
      <c r="C336" s="17"/>
      <c r="D336" s="17"/>
      <c r="E336" s="26" t="s">
        <v>497</v>
      </c>
      <c r="F336" s="17"/>
      <c r="G336" s="17"/>
      <c r="H336" s="45"/>
      <c r="I336" s="17"/>
      <c r="K336" s="41"/>
      <c r="L336">
        <f t="shared" si="15"/>
        <v>336</v>
      </c>
      <c r="M336" s="43">
        <f t="shared" si="16"/>
        <v>0</v>
      </c>
      <c r="N336">
        <f t="shared" si="17"/>
        <v>0</v>
      </c>
    </row>
    <row r="337" spans="2:14" ht="12.75" customHeight="1">
      <c r="B337" s="19">
        <v>108</v>
      </c>
      <c r="C337" s="19" t="s">
        <v>167</v>
      </c>
      <c r="D337" s="17" t="s">
        <v>55</v>
      </c>
      <c r="E337" s="20" t="s">
        <v>168</v>
      </c>
      <c r="F337" s="21" t="s">
        <v>69</v>
      </c>
      <c r="G337" s="22"/>
      <c r="H337" s="46"/>
      <c r="I337" s="22">
        <f>ROUND(ROUND(H337,2)*ROUND(G337,2),2)</f>
        <v>0</v>
      </c>
      <c r="K337" s="41" t="str">
        <f>IF(B337&lt;&gt;0,C337&amp;D337,"")</f>
        <v>626113</v>
      </c>
      <c r="L337">
        <f t="shared" si="15"/>
        <v>337</v>
      </c>
      <c r="M337" s="43">
        <f t="shared" si="16"/>
        <v>0</v>
      </c>
      <c r="N337">
        <f t="shared" si="17"/>
        <v>0</v>
      </c>
    </row>
    <row r="338" spans="2:14" ht="12.75" customHeight="1">
      <c r="B338" s="17"/>
      <c r="C338" s="17"/>
      <c r="D338" s="17"/>
      <c r="E338" s="24" t="s">
        <v>169</v>
      </c>
      <c r="F338" s="17"/>
      <c r="G338" s="17"/>
      <c r="H338" s="45"/>
      <c r="I338" s="17"/>
      <c r="K338" s="41"/>
      <c r="L338">
        <f t="shared" si="15"/>
        <v>338</v>
      </c>
      <c r="M338" s="43">
        <f t="shared" si="16"/>
        <v>0</v>
      </c>
      <c r="N338">
        <f t="shared" si="17"/>
        <v>0</v>
      </c>
    </row>
    <row r="339" spans="2:14" ht="12.75" customHeight="1">
      <c r="B339" s="17"/>
      <c r="C339" s="17"/>
      <c r="D339" s="17"/>
      <c r="E339" s="26" t="s">
        <v>55</v>
      </c>
      <c r="F339" s="17"/>
      <c r="G339" s="17"/>
      <c r="H339" s="45"/>
      <c r="I339" s="17"/>
      <c r="K339" s="41"/>
      <c r="L339">
        <f t="shared" si="15"/>
        <v>339</v>
      </c>
      <c r="M339" s="43">
        <f t="shared" si="16"/>
        <v>0</v>
      </c>
      <c r="N339">
        <f t="shared" si="17"/>
        <v>0</v>
      </c>
    </row>
    <row r="340" spans="2:14" ht="12.75" customHeight="1">
      <c r="B340" s="19">
        <v>109</v>
      </c>
      <c r="C340" s="19" t="s">
        <v>171</v>
      </c>
      <c r="D340" s="17" t="s">
        <v>55</v>
      </c>
      <c r="E340" s="20" t="s">
        <v>172</v>
      </c>
      <c r="F340" s="21" t="s">
        <v>69</v>
      </c>
      <c r="G340" s="22"/>
      <c r="H340" s="46"/>
      <c r="I340" s="22">
        <f>ROUND(ROUND(H340,2)*ROUND(G340,2),2)</f>
        <v>0</v>
      </c>
      <c r="K340" s="41" t="str">
        <f>IF(B340&lt;&gt;0,C340&amp;D340,"")</f>
        <v>626123</v>
      </c>
      <c r="L340">
        <f t="shared" si="15"/>
        <v>340</v>
      </c>
      <c r="M340" s="43">
        <f t="shared" si="16"/>
        <v>0</v>
      </c>
      <c r="N340">
        <f t="shared" si="17"/>
        <v>0</v>
      </c>
    </row>
    <row r="341" spans="2:14" ht="12.75" customHeight="1">
      <c r="B341" s="17"/>
      <c r="C341" s="17"/>
      <c r="D341" s="17"/>
      <c r="E341" s="24" t="s">
        <v>173</v>
      </c>
      <c r="F341" s="17"/>
      <c r="G341" s="17"/>
      <c r="H341" s="45"/>
      <c r="I341" s="17"/>
      <c r="K341" s="41"/>
      <c r="L341">
        <f t="shared" si="15"/>
        <v>341</v>
      </c>
      <c r="M341" s="43">
        <f t="shared" si="16"/>
        <v>0</v>
      </c>
      <c r="N341">
        <f t="shared" si="17"/>
        <v>0</v>
      </c>
    </row>
    <row r="342" spans="2:14" ht="12.75" customHeight="1">
      <c r="B342" s="17"/>
      <c r="C342" s="17"/>
      <c r="D342" s="17"/>
      <c r="E342" s="26" t="s">
        <v>55</v>
      </c>
      <c r="F342" s="17"/>
      <c r="G342" s="17"/>
      <c r="H342" s="45"/>
      <c r="I342" s="17"/>
      <c r="K342" s="41"/>
      <c r="L342">
        <f t="shared" si="15"/>
        <v>342</v>
      </c>
      <c r="M342" s="43">
        <f t="shared" si="16"/>
        <v>0</v>
      </c>
      <c r="N342">
        <f t="shared" si="17"/>
        <v>0</v>
      </c>
    </row>
    <row r="343" spans="2:14" ht="12.75" customHeight="1">
      <c r="B343" s="19">
        <v>110</v>
      </c>
      <c r="C343" s="19" t="s">
        <v>498</v>
      </c>
      <c r="D343" s="17" t="s">
        <v>55</v>
      </c>
      <c r="E343" s="20" t="s">
        <v>499</v>
      </c>
      <c r="F343" s="21" t="s">
        <v>69</v>
      </c>
      <c r="G343" s="22"/>
      <c r="H343" s="46"/>
      <c r="I343" s="22">
        <f>ROUND(ROUND(H343,2)*ROUND(G343,2),2)</f>
        <v>0</v>
      </c>
      <c r="K343" s="41" t="str">
        <f>IF(B343&lt;&gt;0,C343&amp;D343,"")</f>
        <v>626221</v>
      </c>
      <c r="L343">
        <f t="shared" si="15"/>
        <v>343</v>
      </c>
      <c r="M343" s="43">
        <f t="shared" si="16"/>
        <v>0</v>
      </c>
      <c r="N343">
        <f t="shared" si="17"/>
        <v>0</v>
      </c>
    </row>
    <row r="344" spans="2:14" ht="12.75" customHeight="1">
      <c r="B344" s="17"/>
      <c r="C344" s="17"/>
      <c r="D344" s="17"/>
      <c r="E344" s="24" t="s">
        <v>500</v>
      </c>
      <c r="F344" s="17"/>
      <c r="G344" s="17"/>
      <c r="H344" s="45"/>
      <c r="I344" s="17"/>
      <c r="K344" s="41"/>
      <c r="L344">
        <f t="shared" si="15"/>
        <v>344</v>
      </c>
      <c r="M344" s="43">
        <f t="shared" si="16"/>
        <v>0</v>
      </c>
      <c r="N344">
        <f t="shared" si="17"/>
        <v>0</v>
      </c>
    </row>
    <row r="345" spans="2:14" ht="12.75" customHeight="1">
      <c r="B345" s="17"/>
      <c r="C345" s="17"/>
      <c r="D345" s="17"/>
      <c r="E345" s="26" t="s">
        <v>501</v>
      </c>
      <c r="F345" s="17"/>
      <c r="G345" s="17"/>
      <c r="H345" s="45"/>
      <c r="I345" s="17"/>
      <c r="K345" s="41"/>
      <c r="L345">
        <f t="shared" si="15"/>
        <v>345</v>
      </c>
      <c r="M345" s="43">
        <f t="shared" si="16"/>
        <v>0</v>
      </c>
      <c r="N345">
        <f t="shared" si="17"/>
        <v>0</v>
      </c>
    </row>
    <row r="346" spans="2:14" ht="12.75" customHeight="1">
      <c r="B346" s="19">
        <v>111</v>
      </c>
      <c r="C346" s="19" t="s">
        <v>300</v>
      </c>
      <c r="D346" s="17" t="s">
        <v>55</v>
      </c>
      <c r="E346" s="20" t="s">
        <v>301</v>
      </c>
      <c r="F346" s="21" t="s">
        <v>69</v>
      </c>
      <c r="G346" s="22"/>
      <c r="H346" s="46"/>
      <c r="I346" s="22">
        <f>ROUND(ROUND(H346,2)*ROUND(G346,2),2)</f>
        <v>0</v>
      </c>
      <c r="K346" s="41" t="str">
        <f>IF(B346&lt;&gt;0,C346&amp;D346,"")</f>
        <v>62631</v>
      </c>
      <c r="L346">
        <f t="shared" si="15"/>
        <v>346</v>
      </c>
      <c r="M346" s="43">
        <f t="shared" si="16"/>
        <v>0</v>
      </c>
      <c r="N346">
        <f t="shared" si="17"/>
        <v>0</v>
      </c>
    </row>
    <row r="347" spans="2:14" ht="12.75" customHeight="1">
      <c r="B347" s="17"/>
      <c r="C347" s="17"/>
      <c r="D347" s="17"/>
      <c r="E347" s="24" t="s">
        <v>55</v>
      </c>
      <c r="F347" s="17"/>
      <c r="G347" s="17"/>
      <c r="H347" s="45"/>
      <c r="I347" s="17"/>
      <c r="K347" s="41"/>
      <c r="L347">
        <f t="shared" si="15"/>
        <v>347</v>
      </c>
      <c r="M347" s="43">
        <f t="shared" si="16"/>
        <v>0</v>
      </c>
      <c r="N347">
        <f t="shared" si="17"/>
        <v>0</v>
      </c>
    </row>
    <row r="348" spans="2:14" ht="12.75" customHeight="1">
      <c r="B348" s="17"/>
      <c r="C348" s="17"/>
      <c r="D348" s="17"/>
      <c r="E348" s="26" t="s">
        <v>55</v>
      </c>
      <c r="F348" s="17"/>
      <c r="G348" s="17"/>
      <c r="H348" s="45"/>
      <c r="I348" s="17"/>
      <c r="K348" s="41"/>
      <c r="L348">
        <f t="shared" si="15"/>
        <v>348</v>
      </c>
      <c r="M348" s="43">
        <f t="shared" si="16"/>
        <v>0</v>
      </c>
      <c r="N348">
        <f t="shared" si="17"/>
        <v>0</v>
      </c>
    </row>
    <row r="349" spans="2:14" ht="12.75" customHeight="1">
      <c r="B349" s="19">
        <v>112</v>
      </c>
      <c r="C349" s="19" t="s">
        <v>502</v>
      </c>
      <c r="D349" s="17" t="s">
        <v>55</v>
      </c>
      <c r="E349" s="20" t="s">
        <v>503</v>
      </c>
      <c r="F349" s="21" t="s">
        <v>69</v>
      </c>
      <c r="G349" s="22"/>
      <c r="H349" s="46"/>
      <c r="I349" s="22">
        <f>ROUND(ROUND(H349,2)*ROUND(G349,2),2)</f>
        <v>0</v>
      </c>
      <c r="K349" s="41" t="str">
        <f aca="true" t="shared" si="18" ref="K349:K355">IF(B349&lt;&gt;0,C349&amp;D349,"")</f>
        <v>62652</v>
      </c>
      <c r="L349">
        <f t="shared" si="15"/>
        <v>349</v>
      </c>
      <c r="M349" s="43">
        <f t="shared" si="16"/>
        <v>0</v>
      </c>
      <c r="N349">
        <f t="shared" si="17"/>
        <v>0</v>
      </c>
    </row>
    <row r="350" spans="2:14" ht="12.75" customHeight="1">
      <c r="B350" s="17"/>
      <c r="C350" s="17"/>
      <c r="D350" s="17"/>
      <c r="E350" s="24" t="s">
        <v>184</v>
      </c>
      <c r="F350" s="17"/>
      <c r="G350" s="17"/>
      <c r="H350" s="45"/>
      <c r="I350" s="17"/>
      <c r="K350" s="41">
        <f t="shared" si="18"/>
      </c>
      <c r="L350">
        <f t="shared" si="15"/>
        <v>350</v>
      </c>
      <c r="M350" s="43">
        <f>H350</f>
        <v>0</v>
      </c>
      <c r="N350">
        <f t="shared" si="17"/>
        <v>0</v>
      </c>
    </row>
    <row r="351" spans="2:14" ht="12.75" customHeight="1">
      <c r="B351" s="17"/>
      <c r="C351" s="17"/>
      <c r="D351" s="17"/>
      <c r="E351" s="26" t="s">
        <v>504</v>
      </c>
      <c r="F351" s="17"/>
      <c r="G351" s="17"/>
      <c r="H351" s="45"/>
      <c r="I351" s="17"/>
      <c r="K351" s="41">
        <f t="shared" si="18"/>
      </c>
      <c r="L351">
        <f t="shared" si="15"/>
        <v>351</v>
      </c>
      <c r="M351" s="43">
        <f>H351</f>
        <v>0</v>
      </c>
      <c r="N351">
        <f t="shared" si="17"/>
        <v>0</v>
      </c>
    </row>
    <row r="352" spans="2:14" ht="12.75" customHeight="1">
      <c r="B352" s="19">
        <v>113</v>
      </c>
      <c r="C352" s="19" t="s">
        <v>650</v>
      </c>
      <c r="D352" s="17" t="s">
        <v>55</v>
      </c>
      <c r="E352" s="20" t="s">
        <v>651</v>
      </c>
      <c r="F352" s="21" t="s">
        <v>104</v>
      </c>
      <c r="G352" s="22">
        <v>12</v>
      </c>
      <c r="H352" s="46"/>
      <c r="I352" s="22">
        <f>ROUND(ROUND(H352,2)*ROUND(G352,2),2)</f>
        <v>0</v>
      </c>
      <c r="K352" s="41" t="str">
        <f t="shared" si="18"/>
        <v>62662</v>
      </c>
      <c r="L352">
        <f t="shared" si="15"/>
        <v>352</v>
      </c>
      <c r="M352" s="43">
        <f>H352</f>
        <v>0</v>
      </c>
      <c r="N352">
        <f t="shared" si="17"/>
        <v>0</v>
      </c>
    </row>
    <row r="353" spans="2:14" ht="12.75" customHeight="1">
      <c r="B353" s="17"/>
      <c r="C353" s="17"/>
      <c r="D353" s="17"/>
      <c r="E353" s="24" t="s">
        <v>55</v>
      </c>
      <c r="F353" s="17"/>
      <c r="G353" s="17"/>
      <c r="H353" s="45"/>
      <c r="I353" s="17"/>
      <c r="K353" s="41">
        <f t="shared" si="18"/>
      </c>
      <c r="L353">
        <f t="shared" si="15"/>
        <v>353</v>
      </c>
      <c r="M353" s="43">
        <f>H353</f>
        <v>0</v>
      </c>
      <c r="N353">
        <f t="shared" si="17"/>
        <v>0</v>
      </c>
    </row>
    <row r="354" spans="2:14" ht="12.75" customHeight="1">
      <c r="B354" s="17"/>
      <c r="C354" s="17"/>
      <c r="D354" s="17"/>
      <c r="E354" s="26" t="s">
        <v>652</v>
      </c>
      <c r="F354" s="17"/>
      <c r="G354" s="17"/>
      <c r="H354" s="45"/>
      <c r="I354" s="17"/>
      <c r="K354" s="41">
        <f t="shared" si="18"/>
      </c>
      <c r="L354">
        <f t="shared" si="15"/>
        <v>354</v>
      </c>
      <c r="M354" s="43">
        <f>H354</f>
        <v>0</v>
      </c>
      <c r="N354">
        <f t="shared" si="17"/>
        <v>0</v>
      </c>
    </row>
    <row r="355" spans="2:14" ht="12.75" customHeight="1">
      <c r="B355" s="19">
        <v>114</v>
      </c>
      <c r="C355" s="19" t="s">
        <v>175</v>
      </c>
      <c r="D355" s="17" t="s">
        <v>55</v>
      </c>
      <c r="E355" s="20" t="s">
        <v>176</v>
      </c>
      <c r="F355" s="21" t="s">
        <v>104</v>
      </c>
      <c r="G355" s="22"/>
      <c r="H355" s="46"/>
      <c r="I355" s="22">
        <f>ROUND(ROUND(H355,2)*ROUND(G355,2),2)</f>
        <v>0</v>
      </c>
      <c r="K355" s="41" t="str">
        <f t="shared" si="18"/>
        <v>62663</v>
      </c>
      <c r="L355">
        <f t="shared" si="15"/>
        <v>355</v>
      </c>
      <c r="M355" s="43">
        <f t="shared" si="16"/>
        <v>0</v>
      </c>
      <c r="N355">
        <f t="shared" si="17"/>
        <v>0</v>
      </c>
    </row>
    <row r="356" spans="2:14" ht="12.75" customHeight="1">
      <c r="B356" s="17"/>
      <c r="C356" s="17"/>
      <c r="D356" s="17"/>
      <c r="E356" s="24" t="s">
        <v>55</v>
      </c>
      <c r="F356" s="17"/>
      <c r="G356" s="17"/>
      <c r="H356" s="45"/>
      <c r="I356" s="17"/>
      <c r="K356" s="41"/>
      <c r="L356">
        <f t="shared" si="15"/>
        <v>356</v>
      </c>
      <c r="M356" s="43">
        <f t="shared" si="16"/>
        <v>0</v>
      </c>
      <c r="N356">
        <f t="shared" si="17"/>
        <v>0</v>
      </c>
    </row>
    <row r="357" spans="2:14" ht="12.75" customHeight="1">
      <c r="B357" s="17"/>
      <c r="C357" s="17"/>
      <c r="D357" s="17"/>
      <c r="E357" s="26" t="s">
        <v>55</v>
      </c>
      <c r="F357" s="17"/>
      <c r="G357" s="17"/>
      <c r="H357" s="45"/>
      <c r="I357" s="17"/>
      <c r="K357" s="41"/>
      <c r="L357">
        <f t="shared" si="15"/>
        <v>357</v>
      </c>
      <c r="M357" s="43">
        <f t="shared" si="16"/>
        <v>0</v>
      </c>
      <c r="N357">
        <f t="shared" si="17"/>
        <v>0</v>
      </c>
    </row>
    <row r="358" spans="2:14" ht="12.75" customHeight="1">
      <c r="B358" s="19">
        <v>115</v>
      </c>
      <c r="C358" s="19" t="s">
        <v>178</v>
      </c>
      <c r="D358" s="17" t="s">
        <v>55</v>
      </c>
      <c r="E358" s="20" t="s">
        <v>179</v>
      </c>
      <c r="F358" s="21" t="s">
        <v>69</v>
      </c>
      <c r="G358" s="22"/>
      <c r="H358" s="46"/>
      <c r="I358" s="22">
        <f>ROUND(ROUND(H358,2)*ROUND(G358,2),2)</f>
        <v>0</v>
      </c>
      <c r="K358" s="41" t="str">
        <f>IF(B358&lt;&gt;0,C358&amp;D358,"")</f>
        <v>62745</v>
      </c>
      <c r="L358">
        <f t="shared" si="15"/>
        <v>358</v>
      </c>
      <c r="M358" s="43">
        <f t="shared" si="16"/>
        <v>0</v>
      </c>
      <c r="N358">
        <f t="shared" si="17"/>
        <v>0</v>
      </c>
    </row>
    <row r="359" spans="2:14" ht="12.75" customHeight="1">
      <c r="B359" s="17"/>
      <c r="C359" s="17"/>
      <c r="D359" s="17"/>
      <c r="E359" s="24" t="s">
        <v>55</v>
      </c>
      <c r="F359" s="17"/>
      <c r="G359" s="17"/>
      <c r="H359" s="45"/>
      <c r="I359" s="17"/>
      <c r="K359" s="41"/>
      <c r="L359">
        <f t="shared" si="15"/>
        <v>359</v>
      </c>
      <c r="M359" s="43">
        <f t="shared" si="16"/>
        <v>0</v>
      </c>
      <c r="N359">
        <f t="shared" si="17"/>
        <v>0</v>
      </c>
    </row>
    <row r="360" spans="2:14" ht="12.75" customHeight="1">
      <c r="B360" s="17"/>
      <c r="C360" s="17"/>
      <c r="D360" s="17"/>
      <c r="E360" s="26" t="s">
        <v>55</v>
      </c>
      <c r="F360" s="17"/>
      <c r="G360" s="17"/>
      <c r="H360" s="45"/>
      <c r="I360" s="17"/>
      <c r="K360" s="41"/>
      <c r="L360">
        <f t="shared" si="15"/>
        <v>360</v>
      </c>
      <c r="M360" s="43">
        <f t="shared" si="16"/>
        <v>0</v>
      </c>
      <c r="N360">
        <f t="shared" si="17"/>
        <v>0</v>
      </c>
    </row>
    <row r="361" spans="1:14" ht="12.75">
      <c r="A361" s="42" t="s">
        <v>47</v>
      </c>
      <c r="B361" s="35"/>
      <c r="C361" s="36" t="s">
        <v>71</v>
      </c>
      <c r="D361" s="35"/>
      <c r="E361" s="37" t="s">
        <v>180</v>
      </c>
      <c r="F361" s="35"/>
      <c r="G361" s="35"/>
      <c r="H361" s="45"/>
      <c r="I361" s="38"/>
      <c r="K361" s="41"/>
      <c r="L361">
        <f t="shared" si="15"/>
        <v>361</v>
      </c>
      <c r="M361" s="43">
        <f t="shared" si="16"/>
        <v>0</v>
      </c>
      <c r="N361">
        <f t="shared" si="17"/>
        <v>0</v>
      </c>
    </row>
    <row r="362" spans="2:14" ht="12.75" customHeight="1">
      <c r="B362" s="19">
        <v>116</v>
      </c>
      <c r="C362" s="19" t="s">
        <v>507</v>
      </c>
      <c r="D362" s="17" t="s">
        <v>55</v>
      </c>
      <c r="E362" s="20" t="s">
        <v>508</v>
      </c>
      <c r="F362" s="21" t="s">
        <v>69</v>
      </c>
      <c r="G362" s="22"/>
      <c r="H362" s="46"/>
      <c r="I362" s="22">
        <f>ROUND(ROUND(H362,2)*ROUND(G362,2),2)</f>
        <v>0</v>
      </c>
      <c r="K362" s="41" t="str">
        <f>IF(B362&lt;&gt;0,C362&amp;D362,"")</f>
        <v>711412</v>
      </c>
      <c r="L362">
        <f t="shared" si="15"/>
        <v>362</v>
      </c>
      <c r="M362" s="43">
        <f t="shared" si="16"/>
        <v>0</v>
      </c>
      <c r="N362">
        <f t="shared" si="17"/>
        <v>0</v>
      </c>
    </row>
    <row r="363" spans="2:14" ht="12.75" customHeight="1">
      <c r="B363" s="17"/>
      <c r="C363" s="17"/>
      <c r="D363" s="17"/>
      <c r="E363" s="24" t="s">
        <v>509</v>
      </c>
      <c r="F363" s="17"/>
      <c r="G363" s="17"/>
      <c r="H363" s="45"/>
      <c r="I363" s="17"/>
      <c r="K363" s="41"/>
      <c r="L363">
        <f t="shared" si="15"/>
        <v>363</v>
      </c>
      <c r="M363" s="43">
        <f t="shared" si="16"/>
        <v>0</v>
      </c>
      <c r="N363">
        <f t="shared" si="17"/>
        <v>0</v>
      </c>
    </row>
    <row r="364" spans="2:14" ht="12.75" customHeight="1">
      <c r="B364" s="17"/>
      <c r="C364" s="17"/>
      <c r="D364" s="17"/>
      <c r="E364" s="26" t="s">
        <v>510</v>
      </c>
      <c r="F364" s="17"/>
      <c r="G364" s="17"/>
      <c r="H364" s="45"/>
      <c r="I364" s="17"/>
      <c r="K364" s="41"/>
      <c r="L364">
        <f t="shared" si="15"/>
        <v>364</v>
      </c>
      <c r="M364" s="43">
        <f t="shared" si="16"/>
        <v>0</v>
      </c>
      <c r="N364">
        <f t="shared" si="17"/>
        <v>0</v>
      </c>
    </row>
    <row r="365" spans="2:14" ht="12.75" customHeight="1">
      <c r="B365" s="19">
        <v>117</v>
      </c>
      <c r="C365" s="19" t="s">
        <v>353</v>
      </c>
      <c r="D365" s="17" t="s">
        <v>55</v>
      </c>
      <c r="E365" s="20" t="s">
        <v>354</v>
      </c>
      <c r="F365" s="21" t="s">
        <v>69</v>
      </c>
      <c r="G365" s="22"/>
      <c r="H365" s="46"/>
      <c r="I365" s="22">
        <f>ROUND(ROUND(H365,2)*ROUND(G365,2),2)</f>
        <v>0</v>
      </c>
      <c r="K365" s="41" t="str">
        <f>IF(B365&lt;&gt;0,C365&amp;D365,"")</f>
        <v>711452</v>
      </c>
      <c r="L365">
        <f t="shared" si="15"/>
        <v>365</v>
      </c>
      <c r="M365" s="43">
        <f t="shared" si="16"/>
        <v>0</v>
      </c>
      <c r="N365">
        <f t="shared" si="17"/>
        <v>0</v>
      </c>
    </row>
    <row r="366" spans="2:14" ht="12.75" customHeight="1">
      <c r="B366" s="17"/>
      <c r="C366" s="17"/>
      <c r="D366" s="17"/>
      <c r="E366" s="24" t="s">
        <v>55</v>
      </c>
      <c r="F366" s="17"/>
      <c r="G366" s="17"/>
      <c r="H366" s="45"/>
      <c r="I366" s="17"/>
      <c r="K366" s="41"/>
      <c r="L366">
        <f t="shared" si="15"/>
        <v>366</v>
      </c>
      <c r="M366" s="43">
        <f t="shared" si="16"/>
        <v>0</v>
      </c>
      <c r="N366">
        <f t="shared" si="17"/>
        <v>0</v>
      </c>
    </row>
    <row r="367" spans="2:14" ht="12.75" customHeight="1">
      <c r="B367" s="17"/>
      <c r="C367" s="17"/>
      <c r="D367" s="17"/>
      <c r="E367" s="26" t="s">
        <v>355</v>
      </c>
      <c r="F367" s="17"/>
      <c r="G367" s="17"/>
      <c r="H367" s="45"/>
      <c r="I367" s="17"/>
      <c r="K367" s="41"/>
      <c r="L367">
        <f t="shared" si="15"/>
        <v>367</v>
      </c>
      <c r="M367" s="43">
        <f t="shared" si="16"/>
        <v>0</v>
      </c>
      <c r="N367">
        <f t="shared" si="17"/>
        <v>0</v>
      </c>
    </row>
    <row r="368" spans="2:14" ht="12.75" customHeight="1">
      <c r="B368" s="19">
        <v>118</v>
      </c>
      <c r="C368" s="19" t="s">
        <v>655</v>
      </c>
      <c r="D368" s="17" t="s">
        <v>55</v>
      </c>
      <c r="E368" s="20" t="s">
        <v>656</v>
      </c>
      <c r="F368" s="21" t="s">
        <v>69</v>
      </c>
      <c r="G368" s="22"/>
      <c r="H368" s="46"/>
      <c r="I368" s="22">
        <f>ROUND(ROUND(H368,2)*ROUND(G368,2),2)</f>
        <v>0</v>
      </c>
      <c r="K368" s="41" t="str">
        <f>IF(B368&lt;&gt;0,C368&amp;D368,"")</f>
        <v>711509</v>
      </c>
      <c r="L368">
        <f t="shared" si="15"/>
        <v>368</v>
      </c>
      <c r="M368" s="43">
        <f t="shared" si="16"/>
        <v>0</v>
      </c>
      <c r="N368">
        <f t="shared" si="17"/>
        <v>0</v>
      </c>
    </row>
    <row r="369" spans="2:14" ht="12.75" customHeight="1">
      <c r="B369" s="17"/>
      <c r="C369" s="17"/>
      <c r="D369" s="17"/>
      <c r="E369" s="24" t="s">
        <v>55</v>
      </c>
      <c r="F369" s="17"/>
      <c r="G369" s="17"/>
      <c r="H369" s="45"/>
      <c r="I369" s="17"/>
      <c r="K369" s="41"/>
      <c r="L369">
        <f t="shared" si="15"/>
        <v>369</v>
      </c>
      <c r="M369" s="43">
        <f t="shared" si="16"/>
        <v>0</v>
      </c>
      <c r="N369">
        <f t="shared" si="17"/>
        <v>0</v>
      </c>
    </row>
    <row r="370" spans="2:14" ht="12.75" customHeight="1">
      <c r="B370" s="17"/>
      <c r="C370" s="17"/>
      <c r="D370" s="17"/>
      <c r="E370" s="26" t="s">
        <v>657</v>
      </c>
      <c r="F370" s="17"/>
      <c r="G370" s="17"/>
      <c r="H370" s="45"/>
      <c r="I370" s="17"/>
      <c r="K370" s="41"/>
      <c r="L370">
        <f t="shared" si="15"/>
        <v>370</v>
      </c>
      <c r="M370" s="43">
        <f t="shared" si="16"/>
        <v>0</v>
      </c>
      <c r="N370">
        <f t="shared" si="17"/>
        <v>0</v>
      </c>
    </row>
    <row r="371" spans="2:14" ht="12.75" customHeight="1">
      <c r="B371" s="19">
        <v>119</v>
      </c>
      <c r="C371" s="19" t="s">
        <v>356</v>
      </c>
      <c r="D371" s="17" t="s">
        <v>55</v>
      </c>
      <c r="E371" s="20" t="s">
        <v>357</v>
      </c>
      <c r="F371" s="21" t="s">
        <v>358</v>
      </c>
      <c r="G371" s="22"/>
      <c r="H371" s="46"/>
      <c r="I371" s="22">
        <f>ROUND(ROUND(H371,2)*ROUND(G371,2),2)</f>
        <v>0</v>
      </c>
      <c r="K371" s="41" t="str">
        <f>IF(B371&lt;&gt;0,C371&amp;D371,"")</f>
        <v>721163R</v>
      </c>
      <c r="L371">
        <f t="shared" si="15"/>
        <v>371</v>
      </c>
      <c r="M371" s="43">
        <f t="shared" si="16"/>
        <v>0</v>
      </c>
      <c r="N371">
        <f t="shared" si="17"/>
        <v>0</v>
      </c>
    </row>
    <row r="372" spans="2:14" ht="12.75" customHeight="1">
      <c r="B372" s="17"/>
      <c r="C372" s="17"/>
      <c r="D372" s="17"/>
      <c r="E372" s="24" t="s">
        <v>359</v>
      </c>
      <c r="F372" s="17"/>
      <c r="G372" s="17"/>
      <c r="H372" s="45"/>
      <c r="I372" s="17"/>
      <c r="K372" s="41"/>
      <c r="L372">
        <f t="shared" si="15"/>
        <v>372</v>
      </c>
      <c r="M372" s="43">
        <f t="shared" si="16"/>
        <v>0</v>
      </c>
      <c r="N372">
        <f t="shared" si="17"/>
        <v>0</v>
      </c>
    </row>
    <row r="373" spans="2:14" ht="12.75" customHeight="1">
      <c r="B373" s="17"/>
      <c r="C373" s="17"/>
      <c r="D373" s="17"/>
      <c r="E373" s="26" t="s">
        <v>360</v>
      </c>
      <c r="F373" s="17"/>
      <c r="G373" s="17"/>
      <c r="H373" s="45"/>
      <c r="I373" s="17"/>
      <c r="K373" s="41"/>
      <c r="L373">
        <f t="shared" si="15"/>
        <v>373</v>
      </c>
      <c r="M373" s="43">
        <f t="shared" si="16"/>
        <v>0</v>
      </c>
      <c r="N373">
        <f t="shared" si="17"/>
        <v>0</v>
      </c>
    </row>
    <row r="374" spans="2:14" ht="12.75" customHeight="1">
      <c r="B374" s="19">
        <v>120</v>
      </c>
      <c r="C374" s="19" t="s">
        <v>361</v>
      </c>
      <c r="D374" s="17" t="s">
        <v>55</v>
      </c>
      <c r="E374" s="20" t="s">
        <v>362</v>
      </c>
      <c r="F374" s="21" t="s">
        <v>104</v>
      </c>
      <c r="G374" s="22"/>
      <c r="H374" s="46"/>
      <c r="I374" s="22">
        <f>ROUND(ROUND(H374,2)*ROUND(G374,2),2)</f>
        <v>0</v>
      </c>
      <c r="K374" s="41" t="str">
        <f>IF(B374&lt;&gt;0,C374&amp;D374,"")</f>
        <v>721164</v>
      </c>
      <c r="L374">
        <f t="shared" si="15"/>
        <v>374</v>
      </c>
      <c r="M374" s="43">
        <f t="shared" si="16"/>
        <v>0</v>
      </c>
      <c r="N374">
        <f t="shared" si="17"/>
        <v>0</v>
      </c>
    </row>
    <row r="375" spans="2:14" ht="12.75" customHeight="1">
      <c r="B375" s="17"/>
      <c r="C375" s="17"/>
      <c r="D375" s="17"/>
      <c r="E375" s="24" t="s">
        <v>363</v>
      </c>
      <c r="F375" s="17"/>
      <c r="G375" s="17"/>
      <c r="H375" s="45"/>
      <c r="I375" s="17"/>
      <c r="K375" s="41"/>
      <c r="L375">
        <f t="shared" si="15"/>
        <v>375</v>
      </c>
      <c r="M375" s="43">
        <f t="shared" si="16"/>
        <v>0</v>
      </c>
      <c r="N375">
        <f t="shared" si="17"/>
        <v>0</v>
      </c>
    </row>
    <row r="376" spans="2:14" ht="12.75" customHeight="1">
      <c r="B376" s="17"/>
      <c r="C376" s="17"/>
      <c r="D376" s="17"/>
      <c r="E376" s="26" t="s">
        <v>364</v>
      </c>
      <c r="F376" s="17"/>
      <c r="G376" s="17"/>
      <c r="H376" s="45"/>
      <c r="I376" s="17"/>
      <c r="K376" s="41"/>
      <c r="L376">
        <f t="shared" si="15"/>
        <v>376</v>
      </c>
      <c r="M376" s="43">
        <f t="shared" si="16"/>
        <v>0</v>
      </c>
      <c r="N376">
        <f t="shared" si="17"/>
        <v>0</v>
      </c>
    </row>
    <row r="377" spans="2:14" ht="12.75" customHeight="1">
      <c r="B377" s="19">
        <v>121</v>
      </c>
      <c r="C377" s="19" t="s">
        <v>365</v>
      </c>
      <c r="D377" s="17" t="s">
        <v>55</v>
      </c>
      <c r="E377" s="20" t="s">
        <v>366</v>
      </c>
      <c r="F377" s="21" t="s">
        <v>74</v>
      </c>
      <c r="G377" s="22"/>
      <c r="H377" s="46"/>
      <c r="I377" s="22">
        <f>ROUND(ROUND(H377,2)*ROUND(G377,2),2)</f>
        <v>0</v>
      </c>
      <c r="K377" s="41" t="str">
        <f>IF(B377&lt;&gt;0,C377&amp;D377,"")</f>
        <v>721164R</v>
      </c>
      <c r="L377">
        <f t="shared" si="15"/>
        <v>377</v>
      </c>
      <c r="M377" s="43">
        <f t="shared" si="16"/>
        <v>0</v>
      </c>
      <c r="N377">
        <f t="shared" si="17"/>
        <v>0</v>
      </c>
    </row>
    <row r="378" spans="2:14" ht="12.75" customHeight="1">
      <c r="B378" s="17"/>
      <c r="C378" s="17"/>
      <c r="D378" s="17"/>
      <c r="E378" s="24" t="s">
        <v>367</v>
      </c>
      <c r="F378" s="17"/>
      <c r="G378" s="17"/>
      <c r="H378" s="45"/>
      <c r="I378" s="17"/>
      <c r="K378" s="41"/>
      <c r="L378">
        <f t="shared" si="15"/>
        <v>378</v>
      </c>
      <c r="M378" s="43">
        <f t="shared" si="16"/>
        <v>0</v>
      </c>
      <c r="N378">
        <f t="shared" si="17"/>
        <v>0</v>
      </c>
    </row>
    <row r="379" spans="2:14" ht="12.75" customHeight="1">
      <c r="B379" s="17"/>
      <c r="C379" s="17"/>
      <c r="D379" s="17"/>
      <c r="E379" s="26" t="s">
        <v>343</v>
      </c>
      <c r="F379" s="17"/>
      <c r="G379" s="17"/>
      <c r="H379" s="45"/>
      <c r="I379" s="17"/>
      <c r="K379" s="41"/>
      <c r="L379">
        <f t="shared" si="15"/>
        <v>379</v>
      </c>
      <c r="M379" s="43">
        <f t="shared" si="16"/>
        <v>0</v>
      </c>
      <c r="N379">
        <f t="shared" si="17"/>
        <v>0</v>
      </c>
    </row>
    <row r="380" spans="2:14" ht="12.75" customHeight="1">
      <c r="B380" s="19">
        <v>122</v>
      </c>
      <c r="C380" s="19" t="s">
        <v>368</v>
      </c>
      <c r="D380" s="17" t="s">
        <v>55</v>
      </c>
      <c r="E380" s="20" t="s">
        <v>369</v>
      </c>
      <c r="F380" s="21" t="s">
        <v>74</v>
      </c>
      <c r="G380" s="22"/>
      <c r="H380" s="46"/>
      <c r="I380" s="22">
        <f>ROUND(ROUND(H380,2)*ROUND(G380,2),2)</f>
        <v>0</v>
      </c>
      <c r="K380" s="41" t="str">
        <f>IF(B380&lt;&gt;0,C380&amp;D380,"")</f>
        <v>721171R1</v>
      </c>
      <c r="L380">
        <f t="shared" si="15"/>
        <v>380</v>
      </c>
      <c r="M380" s="43">
        <f t="shared" si="16"/>
        <v>0</v>
      </c>
      <c r="N380">
        <f t="shared" si="17"/>
        <v>0</v>
      </c>
    </row>
    <row r="381" spans="2:14" ht="12.75" customHeight="1">
      <c r="B381" s="17"/>
      <c r="C381" s="17"/>
      <c r="D381" s="17"/>
      <c r="E381" s="24" t="s">
        <v>370</v>
      </c>
      <c r="F381" s="17"/>
      <c r="G381" s="17"/>
      <c r="H381" s="45"/>
      <c r="I381" s="17"/>
      <c r="K381" s="41"/>
      <c r="L381">
        <f t="shared" si="15"/>
        <v>381</v>
      </c>
      <c r="M381" s="43">
        <f t="shared" si="16"/>
        <v>0</v>
      </c>
      <c r="N381">
        <f t="shared" si="17"/>
        <v>0</v>
      </c>
    </row>
    <row r="382" spans="2:14" ht="12.75" customHeight="1">
      <c r="B382" s="17"/>
      <c r="C382" s="17"/>
      <c r="D382" s="17"/>
      <c r="E382" s="26" t="s">
        <v>371</v>
      </c>
      <c r="F382" s="17"/>
      <c r="G382" s="17"/>
      <c r="H382" s="45"/>
      <c r="I382" s="17"/>
      <c r="K382" s="41"/>
      <c r="L382">
        <f t="shared" si="15"/>
        <v>382</v>
      </c>
      <c r="M382" s="43">
        <f t="shared" si="16"/>
        <v>0</v>
      </c>
      <c r="N382">
        <f t="shared" si="17"/>
        <v>0</v>
      </c>
    </row>
    <row r="383" spans="2:14" ht="12.75" customHeight="1">
      <c r="B383" s="19">
        <v>123</v>
      </c>
      <c r="C383" s="19" t="s">
        <v>372</v>
      </c>
      <c r="D383" s="17" t="s">
        <v>55</v>
      </c>
      <c r="E383" s="20" t="s">
        <v>373</v>
      </c>
      <c r="F383" s="21" t="s">
        <v>74</v>
      </c>
      <c r="G383" s="22"/>
      <c r="H383" s="46"/>
      <c r="I383" s="22">
        <f>ROUND(ROUND(H383,2)*ROUND(G383,2),2)</f>
        <v>0</v>
      </c>
      <c r="K383" s="41" t="str">
        <f>IF(B383&lt;&gt;0,C383&amp;D383,"")</f>
        <v>721171R2</v>
      </c>
      <c r="L383">
        <f t="shared" si="15"/>
        <v>383</v>
      </c>
      <c r="M383" s="43">
        <f t="shared" si="16"/>
        <v>0</v>
      </c>
      <c r="N383">
        <f t="shared" si="17"/>
        <v>0</v>
      </c>
    </row>
    <row r="384" spans="2:14" ht="12.75" customHeight="1">
      <c r="B384" s="17"/>
      <c r="C384" s="17"/>
      <c r="D384" s="17"/>
      <c r="E384" s="24" t="s">
        <v>374</v>
      </c>
      <c r="F384" s="17"/>
      <c r="G384" s="17"/>
      <c r="H384" s="45"/>
      <c r="I384" s="17"/>
      <c r="K384" s="41"/>
      <c r="L384">
        <f t="shared" si="15"/>
        <v>384</v>
      </c>
      <c r="M384" s="43">
        <f t="shared" si="16"/>
        <v>0</v>
      </c>
      <c r="N384">
        <f t="shared" si="17"/>
        <v>0</v>
      </c>
    </row>
    <row r="385" spans="2:14" ht="12.75" customHeight="1">
      <c r="B385" s="17"/>
      <c r="C385" s="17"/>
      <c r="D385" s="17"/>
      <c r="E385" s="26" t="s">
        <v>343</v>
      </c>
      <c r="F385" s="17"/>
      <c r="G385" s="17"/>
      <c r="H385" s="45"/>
      <c r="I385" s="17"/>
      <c r="K385" s="41"/>
      <c r="L385">
        <f t="shared" si="15"/>
        <v>385</v>
      </c>
      <c r="M385" s="43">
        <f t="shared" si="16"/>
        <v>0</v>
      </c>
      <c r="N385">
        <f t="shared" si="17"/>
        <v>0</v>
      </c>
    </row>
    <row r="386" spans="2:14" ht="12.75" customHeight="1">
      <c r="B386" s="19">
        <v>124</v>
      </c>
      <c r="C386" s="19" t="s">
        <v>375</v>
      </c>
      <c r="D386" s="17" t="s">
        <v>55</v>
      </c>
      <c r="E386" s="20" t="s">
        <v>376</v>
      </c>
      <c r="F386" s="21" t="s">
        <v>104</v>
      </c>
      <c r="G386" s="22"/>
      <c r="H386" s="46"/>
      <c r="I386" s="22">
        <f>ROUND(ROUND(H386,2)*ROUND(G386,2),2)</f>
        <v>0</v>
      </c>
      <c r="K386" s="41" t="str">
        <f>IF(B386&lt;&gt;0,C386&amp;D386,"")</f>
        <v>721173</v>
      </c>
      <c r="L386">
        <f t="shared" si="15"/>
        <v>386</v>
      </c>
      <c r="M386" s="43">
        <f t="shared" si="16"/>
        <v>0</v>
      </c>
      <c r="N386">
        <f t="shared" si="17"/>
        <v>0</v>
      </c>
    </row>
    <row r="387" spans="2:14" ht="12.75" customHeight="1">
      <c r="B387" s="17"/>
      <c r="C387" s="17"/>
      <c r="D387" s="17"/>
      <c r="E387" s="24" t="s">
        <v>55</v>
      </c>
      <c r="F387" s="17"/>
      <c r="G387" s="17"/>
      <c r="H387" s="45"/>
      <c r="I387" s="17"/>
      <c r="K387" s="41"/>
      <c r="L387">
        <f t="shared" si="15"/>
        <v>387</v>
      </c>
      <c r="M387" s="43">
        <f t="shared" si="16"/>
        <v>0</v>
      </c>
      <c r="N387">
        <f t="shared" si="17"/>
        <v>0</v>
      </c>
    </row>
    <row r="388" spans="2:14" ht="12.75" customHeight="1">
      <c r="B388" s="17"/>
      <c r="C388" s="17"/>
      <c r="D388" s="17"/>
      <c r="E388" s="26" t="s">
        <v>377</v>
      </c>
      <c r="F388" s="17"/>
      <c r="G388" s="17"/>
      <c r="H388" s="45"/>
      <c r="I388" s="17"/>
      <c r="K388" s="41"/>
      <c r="L388">
        <f t="shared" si="15"/>
        <v>388</v>
      </c>
      <c r="M388" s="43">
        <f t="shared" si="16"/>
        <v>0</v>
      </c>
      <c r="N388">
        <f t="shared" si="17"/>
        <v>0</v>
      </c>
    </row>
    <row r="389" spans="2:14" ht="12.75" customHeight="1">
      <c r="B389" s="19">
        <v>125</v>
      </c>
      <c r="C389" s="19" t="s">
        <v>378</v>
      </c>
      <c r="D389" s="17" t="s">
        <v>55</v>
      </c>
      <c r="E389" s="20" t="s">
        <v>379</v>
      </c>
      <c r="F389" s="21" t="s">
        <v>104</v>
      </c>
      <c r="G389" s="22"/>
      <c r="H389" s="46"/>
      <c r="I389" s="22">
        <f>ROUND(ROUND(H389,2)*ROUND(G389,2),2)</f>
        <v>0</v>
      </c>
      <c r="K389" s="41" t="str">
        <f>IF(B389&lt;&gt;0,C389&amp;D389,"")</f>
        <v>72144R</v>
      </c>
      <c r="L389">
        <f t="shared" si="15"/>
        <v>389</v>
      </c>
      <c r="M389" s="43">
        <f t="shared" si="16"/>
        <v>0</v>
      </c>
      <c r="N389">
        <f t="shared" si="17"/>
        <v>0</v>
      </c>
    </row>
    <row r="390" spans="2:14" ht="12.75" customHeight="1">
      <c r="B390" s="17"/>
      <c r="C390" s="17"/>
      <c r="D390" s="17"/>
      <c r="E390" s="24" t="s">
        <v>380</v>
      </c>
      <c r="F390" s="17"/>
      <c r="G390" s="17"/>
      <c r="H390" s="45"/>
      <c r="I390" s="17"/>
      <c r="K390" s="41"/>
      <c r="L390">
        <f t="shared" si="15"/>
        <v>390</v>
      </c>
      <c r="M390" s="43">
        <f t="shared" si="16"/>
        <v>0</v>
      </c>
      <c r="N390">
        <f t="shared" si="17"/>
        <v>0</v>
      </c>
    </row>
    <row r="391" spans="2:14" ht="12.75" customHeight="1">
      <c r="B391" s="17"/>
      <c r="C391" s="17"/>
      <c r="D391" s="17"/>
      <c r="E391" s="26" t="s">
        <v>381</v>
      </c>
      <c r="F391" s="17"/>
      <c r="G391" s="17"/>
      <c r="H391" s="45"/>
      <c r="I391" s="17"/>
      <c r="K391" s="41"/>
      <c r="L391">
        <f t="shared" si="15"/>
        <v>391</v>
      </c>
      <c r="M391" s="43">
        <f t="shared" si="16"/>
        <v>0</v>
      </c>
      <c r="N391">
        <f t="shared" si="17"/>
        <v>0</v>
      </c>
    </row>
    <row r="392" spans="2:14" ht="12.75" customHeight="1">
      <c r="B392" s="19">
        <v>126</v>
      </c>
      <c r="C392" s="19" t="s">
        <v>382</v>
      </c>
      <c r="D392" s="17" t="s">
        <v>55</v>
      </c>
      <c r="E392" s="20" t="s">
        <v>383</v>
      </c>
      <c r="F392" s="21" t="s">
        <v>74</v>
      </c>
      <c r="G392" s="22"/>
      <c r="H392" s="46"/>
      <c r="I392" s="22">
        <f>ROUND(ROUND(H392,2)*ROUND(G392,2),2)</f>
        <v>0</v>
      </c>
      <c r="K392" s="41" t="str">
        <f>IF(B392&lt;&gt;0,C392&amp;D392,"")</f>
        <v>72145R</v>
      </c>
      <c r="L392">
        <f t="shared" si="15"/>
        <v>392</v>
      </c>
      <c r="M392" s="43">
        <f t="shared" si="16"/>
        <v>0</v>
      </c>
      <c r="N392">
        <f t="shared" si="17"/>
        <v>0</v>
      </c>
    </row>
    <row r="393" spans="2:14" ht="12.75" customHeight="1">
      <c r="B393" s="17"/>
      <c r="C393" s="17"/>
      <c r="D393" s="17"/>
      <c r="E393" s="24" t="s">
        <v>384</v>
      </c>
      <c r="F393" s="17"/>
      <c r="G393" s="17"/>
      <c r="H393" s="45"/>
      <c r="I393" s="17"/>
      <c r="K393" s="41"/>
      <c r="L393">
        <f t="shared" si="15"/>
        <v>393</v>
      </c>
      <c r="M393" s="43">
        <f t="shared" si="16"/>
        <v>0</v>
      </c>
      <c r="N393">
        <f t="shared" si="17"/>
        <v>0</v>
      </c>
    </row>
    <row r="394" spans="2:14" ht="12.75" customHeight="1">
      <c r="B394" s="17"/>
      <c r="C394" s="17"/>
      <c r="D394" s="17"/>
      <c r="E394" s="26" t="s">
        <v>385</v>
      </c>
      <c r="F394" s="17"/>
      <c r="G394" s="17"/>
      <c r="H394" s="45"/>
      <c r="I394" s="17"/>
      <c r="K394" s="41"/>
      <c r="L394">
        <f t="shared" si="15"/>
        <v>394</v>
      </c>
      <c r="M394" s="43">
        <f t="shared" si="16"/>
        <v>0</v>
      </c>
      <c r="N394">
        <f t="shared" si="17"/>
        <v>0</v>
      </c>
    </row>
    <row r="395" spans="2:14" ht="12.75" customHeight="1">
      <c r="B395" s="19">
        <v>127</v>
      </c>
      <c r="C395" s="19" t="s">
        <v>386</v>
      </c>
      <c r="D395" s="17" t="s">
        <v>55</v>
      </c>
      <c r="E395" s="20" t="s">
        <v>387</v>
      </c>
      <c r="F395" s="21" t="s">
        <v>69</v>
      </c>
      <c r="G395" s="22"/>
      <c r="H395" s="46"/>
      <c r="I395" s="22">
        <f>ROUND(ROUND(H395,2)*ROUND(G395,2),2)</f>
        <v>0</v>
      </c>
      <c r="K395" s="41" t="str">
        <f>IF(B395&lt;&gt;0,C395&amp;D395,"")</f>
        <v>78311R</v>
      </c>
      <c r="L395">
        <f t="shared" si="15"/>
        <v>395</v>
      </c>
      <c r="M395" s="43">
        <f t="shared" si="16"/>
        <v>0</v>
      </c>
      <c r="N395">
        <f t="shared" si="17"/>
        <v>0</v>
      </c>
    </row>
    <row r="396" spans="2:14" ht="12.75" customHeight="1">
      <c r="B396" s="17"/>
      <c r="C396" s="17"/>
      <c r="D396" s="17"/>
      <c r="E396" s="24" t="s">
        <v>388</v>
      </c>
      <c r="F396" s="17"/>
      <c r="G396" s="17"/>
      <c r="H396" s="45"/>
      <c r="I396" s="17"/>
      <c r="K396" s="41"/>
      <c r="L396">
        <f t="shared" si="15"/>
        <v>396</v>
      </c>
      <c r="M396" s="43">
        <f t="shared" si="16"/>
        <v>0</v>
      </c>
      <c r="N396">
        <f t="shared" si="17"/>
        <v>0</v>
      </c>
    </row>
    <row r="397" spans="2:14" ht="12.75" customHeight="1">
      <c r="B397" s="17"/>
      <c r="C397" s="17"/>
      <c r="D397" s="17"/>
      <c r="E397" s="26" t="s">
        <v>389</v>
      </c>
      <c r="F397" s="17"/>
      <c r="G397" s="17"/>
      <c r="H397" s="45"/>
      <c r="I397" s="17"/>
      <c r="K397" s="41"/>
      <c r="L397">
        <f t="shared" si="15"/>
        <v>397</v>
      </c>
      <c r="M397" s="43">
        <f t="shared" si="16"/>
        <v>0</v>
      </c>
      <c r="N397">
        <f t="shared" si="17"/>
        <v>0</v>
      </c>
    </row>
    <row r="398" spans="2:14" ht="12.75" customHeight="1">
      <c r="B398" s="19">
        <v>128</v>
      </c>
      <c r="C398" s="19" t="s">
        <v>390</v>
      </c>
      <c r="D398" s="17" t="s">
        <v>55</v>
      </c>
      <c r="E398" s="20" t="s">
        <v>391</v>
      </c>
      <c r="F398" s="21" t="s">
        <v>69</v>
      </c>
      <c r="G398" s="22"/>
      <c r="H398" s="46"/>
      <c r="I398" s="22">
        <f>ROUND(ROUND(H398,2)*ROUND(G398,2),2)</f>
        <v>0</v>
      </c>
      <c r="K398" s="41" t="str">
        <f>IF(B398&lt;&gt;0,C398&amp;D398,"")</f>
        <v>78316R</v>
      </c>
      <c r="L398">
        <f aca="true" t="shared" si="19" ref="L398:L461">ROW(K398)</f>
        <v>398</v>
      </c>
      <c r="M398" s="43">
        <f aca="true" t="shared" si="20" ref="M398:M461">H398</f>
        <v>0</v>
      </c>
      <c r="N398">
        <f aca="true" t="shared" si="21" ref="N398:N461">IF(M398&lt;&gt;0,1,0)</f>
        <v>0</v>
      </c>
    </row>
    <row r="399" spans="2:14" ht="12.75" customHeight="1">
      <c r="B399" s="17"/>
      <c r="C399" s="17"/>
      <c r="D399" s="17"/>
      <c r="E399" s="24" t="s">
        <v>55</v>
      </c>
      <c r="F399" s="17"/>
      <c r="G399" s="17"/>
      <c r="H399" s="45"/>
      <c r="I399" s="17"/>
      <c r="K399" s="41"/>
      <c r="L399">
        <f t="shared" si="19"/>
        <v>399</v>
      </c>
      <c r="M399" s="43">
        <f t="shared" si="20"/>
        <v>0</v>
      </c>
      <c r="N399">
        <f t="shared" si="21"/>
        <v>0</v>
      </c>
    </row>
    <row r="400" spans="2:14" ht="12.75" customHeight="1">
      <c r="B400" s="17"/>
      <c r="C400" s="17"/>
      <c r="D400" s="17"/>
      <c r="E400" s="26" t="s">
        <v>392</v>
      </c>
      <c r="F400" s="17"/>
      <c r="G400" s="17"/>
      <c r="H400" s="45"/>
      <c r="I400" s="17"/>
      <c r="K400" s="41"/>
      <c r="L400">
        <f t="shared" si="19"/>
        <v>400</v>
      </c>
      <c r="M400" s="43">
        <f t="shared" si="20"/>
        <v>0</v>
      </c>
      <c r="N400">
        <f t="shared" si="21"/>
        <v>0</v>
      </c>
    </row>
    <row r="401" spans="2:14" ht="12.75" customHeight="1">
      <c r="B401" s="19">
        <v>129</v>
      </c>
      <c r="C401" s="19" t="s">
        <v>182</v>
      </c>
      <c r="D401" s="17" t="s">
        <v>55</v>
      </c>
      <c r="E401" s="20" t="s">
        <v>183</v>
      </c>
      <c r="F401" s="21" t="s">
        <v>69</v>
      </c>
      <c r="G401" s="22"/>
      <c r="H401" s="46"/>
      <c r="I401" s="22">
        <f>ROUND(ROUND(H401,2)*ROUND(G401,2),2)</f>
        <v>0</v>
      </c>
      <c r="K401" s="41" t="str">
        <f>IF(B401&lt;&gt;0,C401&amp;D401,"")</f>
        <v>78321</v>
      </c>
      <c r="L401">
        <f t="shared" si="19"/>
        <v>401</v>
      </c>
      <c r="M401" s="43">
        <f t="shared" si="20"/>
        <v>0</v>
      </c>
      <c r="N401">
        <f t="shared" si="21"/>
        <v>0</v>
      </c>
    </row>
    <row r="402" spans="2:14" ht="12.75" customHeight="1">
      <c r="B402" s="17"/>
      <c r="C402" s="17"/>
      <c r="D402" s="17"/>
      <c r="E402" s="24" t="s">
        <v>184</v>
      </c>
      <c r="F402" s="17"/>
      <c r="G402" s="17"/>
      <c r="H402" s="45"/>
      <c r="I402" s="17"/>
      <c r="K402" s="41"/>
      <c r="L402">
        <f t="shared" si="19"/>
        <v>402</v>
      </c>
      <c r="M402" s="43">
        <f t="shared" si="20"/>
        <v>0</v>
      </c>
      <c r="N402">
        <f t="shared" si="21"/>
        <v>0</v>
      </c>
    </row>
    <row r="403" spans="2:14" ht="12.75" customHeight="1">
      <c r="B403" s="17"/>
      <c r="C403" s="17"/>
      <c r="D403" s="17"/>
      <c r="E403" s="26" t="s">
        <v>55</v>
      </c>
      <c r="F403" s="17"/>
      <c r="G403" s="17"/>
      <c r="H403" s="45"/>
      <c r="I403" s="17"/>
      <c r="K403" s="41"/>
      <c r="L403">
        <f t="shared" si="19"/>
        <v>403</v>
      </c>
      <c r="M403" s="43">
        <f t="shared" si="20"/>
        <v>0</v>
      </c>
      <c r="N403">
        <f t="shared" si="21"/>
        <v>0</v>
      </c>
    </row>
    <row r="404" spans="2:14" ht="12.75" customHeight="1">
      <c r="B404" s="19">
        <v>130</v>
      </c>
      <c r="C404" s="19" t="s">
        <v>302</v>
      </c>
      <c r="D404" s="17" t="s">
        <v>55</v>
      </c>
      <c r="E404" s="20" t="s">
        <v>303</v>
      </c>
      <c r="F404" s="21" t="s">
        <v>69</v>
      </c>
      <c r="G404" s="22"/>
      <c r="H404" s="46"/>
      <c r="I404" s="22">
        <f>ROUND(ROUND(H404,2)*ROUND(G404,2),2)</f>
        <v>0</v>
      </c>
      <c r="K404" s="41" t="str">
        <f>IF(B404&lt;&gt;0,C404&amp;D404,"")</f>
        <v>78322</v>
      </c>
      <c r="L404">
        <f t="shared" si="19"/>
        <v>404</v>
      </c>
      <c r="M404" s="43">
        <f t="shared" si="20"/>
        <v>0</v>
      </c>
      <c r="N404">
        <f t="shared" si="21"/>
        <v>0</v>
      </c>
    </row>
    <row r="405" spans="2:14" ht="12.75" customHeight="1">
      <c r="B405" s="17"/>
      <c r="C405" s="17"/>
      <c r="D405" s="17"/>
      <c r="E405" s="24" t="s">
        <v>55</v>
      </c>
      <c r="F405" s="17"/>
      <c r="G405" s="17"/>
      <c r="H405" s="45"/>
      <c r="I405" s="17"/>
      <c r="K405" s="41"/>
      <c r="L405">
        <f t="shared" si="19"/>
        <v>405</v>
      </c>
      <c r="M405" s="43">
        <f t="shared" si="20"/>
        <v>0</v>
      </c>
      <c r="N405">
        <f t="shared" si="21"/>
        <v>0</v>
      </c>
    </row>
    <row r="406" spans="2:14" ht="12.75" customHeight="1">
      <c r="B406" s="17"/>
      <c r="C406" s="17"/>
      <c r="D406" s="17"/>
      <c r="E406" s="26" t="s">
        <v>304</v>
      </c>
      <c r="F406" s="17"/>
      <c r="G406" s="17"/>
      <c r="H406" s="45"/>
      <c r="I406" s="17"/>
      <c r="K406" s="41"/>
      <c r="L406">
        <f t="shared" si="19"/>
        <v>406</v>
      </c>
      <c r="M406" s="43">
        <f t="shared" si="20"/>
        <v>0</v>
      </c>
      <c r="N406">
        <f t="shared" si="21"/>
        <v>0</v>
      </c>
    </row>
    <row r="407" spans="2:14" ht="12.75" customHeight="1">
      <c r="B407" s="19">
        <v>131</v>
      </c>
      <c r="C407" s="19" t="s">
        <v>186</v>
      </c>
      <c r="D407" s="17" t="s">
        <v>55</v>
      </c>
      <c r="E407" s="20" t="s">
        <v>187</v>
      </c>
      <c r="F407" s="21" t="s">
        <v>69</v>
      </c>
      <c r="G407" s="22"/>
      <c r="H407" s="46"/>
      <c r="I407" s="22">
        <f>ROUND(ROUND(H407,2)*ROUND(G407,2),2)</f>
        <v>0</v>
      </c>
      <c r="K407" s="41" t="str">
        <f>IF(B407&lt;&gt;0,C407&amp;D407,"")</f>
        <v>78381</v>
      </c>
      <c r="L407">
        <f t="shared" si="19"/>
        <v>407</v>
      </c>
      <c r="M407" s="43">
        <f t="shared" si="20"/>
        <v>0</v>
      </c>
      <c r="N407">
        <f t="shared" si="21"/>
        <v>0</v>
      </c>
    </row>
    <row r="408" spans="2:14" ht="12.75" customHeight="1">
      <c r="B408" s="17"/>
      <c r="C408" s="17"/>
      <c r="D408" s="17"/>
      <c r="E408" s="24" t="s">
        <v>188</v>
      </c>
      <c r="F408" s="17"/>
      <c r="G408" s="17"/>
      <c r="H408" s="45"/>
      <c r="I408" s="17"/>
      <c r="K408" s="41"/>
      <c r="L408">
        <f t="shared" si="19"/>
        <v>408</v>
      </c>
      <c r="M408" s="43">
        <f t="shared" si="20"/>
        <v>0</v>
      </c>
      <c r="N408">
        <f t="shared" si="21"/>
        <v>0</v>
      </c>
    </row>
    <row r="409" spans="2:14" ht="12.75" customHeight="1">
      <c r="B409" s="17"/>
      <c r="C409" s="17"/>
      <c r="D409" s="17"/>
      <c r="E409" s="26" t="s">
        <v>55</v>
      </c>
      <c r="F409" s="17"/>
      <c r="G409" s="17"/>
      <c r="H409" s="45"/>
      <c r="I409" s="17"/>
      <c r="K409" s="41"/>
      <c r="L409">
        <f t="shared" si="19"/>
        <v>409</v>
      </c>
      <c r="M409" s="43">
        <f t="shared" si="20"/>
        <v>0</v>
      </c>
      <c r="N409">
        <f t="shared" si="21"/>
        <v>0</v>
      </c>
    </row>
    <row r="410" spans="2:14" ht="12.75" customHeight="1">
      <c r="B410" s="19">
        <v>132</v>
      </c>
      <c r="C410" s="19" t="s">
        <v>512</v>
      </c>
      <c r="D410" s="17" t="s">
        <v>55</v>
      </c>
      <c r="E410" s="20" t="s">
        <v>513</v>
      </c>
      <c r="F410" s="21" t="s">
        <v>69</v>
      </c>
      <c r="G410" s="22"/>
      <c r="H410" s="46"/>
      <c r="I410" s="22">
        <f>ROUND(ROUND(H410,2)*ROUND(G410,2),2)</f>
        <v>0</v>
      </c>
      <c r="K410" s="41" t="str">
        <f>IF(B410&lt;&gt;0,C410&amp;D410,"")</f>
        <v>78382</v>
      </c>
      <c r="L410">
        <f t="shared" si="19"/>
        <v>410</v>
      </c>
      <c r="M410" s="43">
        <f t="shared" si="20"/>
        <v>0</v>
      </c>
      <c r="N410">
        <f t="shared" si="21"/>
        <v>0</v>
      </c>
    </row>
    <row r="411" spans="2:14" ht="12.75" customHeight="1">
      <c r="B411" s="17"/>
      <c r="C411" s="17"/>
      <c r="D411" s="17"/>
      <c r="E411" s="24" t="s">
        <v>55</v>
      </c>
      <c r="F411" s="17"/>
      <c r="G411" s="17"/>
      <c r="H411" s="45"/>
      <c r="I411" s="17"/>
      <c r="K411" s="41"/>
      <c r="L411">
        <f t="shared" si="19"/>
        <v>411</v>
      </c>
      <c r="M411" s="43">
        <f t="shared" si="20"/>
        <v>0</v>
      </c>
      <c r="N411">
        <f t="shared" si="21"/>
        <v>0</v>
      </c>
    </row>
    <row r="412" spans="2:14" ht="12.75" customHeight="1">
      <c r="B412" s="17"/>
      <c r="C412" s="17"/>
      <c r="D412" s="17"/>
      <c r="E412" s="26" t="s">
        <v>514</v>
      </c>
      <c r="F412" s="17"/>
      <c r="G412" s="17"/>
      <c r="H412" s="45"/>
      <c r="I412" s="17"/>
      <c r="K412" s="41"/>
      <c r="L412">
        <f t="shared" si="19"/>
        <v>412</v>
      </c>
      <c r="M412" s="43">
        <f t="shared" si="20"/>
        <v>0</v>
      </c>
      <c r="N412">
        <f t="shared" si="21"/>
        <v>0</v>
      </c>
    </row>
    <row r="413" spans="2:14" ht="12.75" customHeight="1">
      <c r="B413" s="19">
        <v>133</v>
      </c>
      <c r="C413" s="19" t="s">
        <v>190</v>
      </c>
      <c r="D413" s="17" t="s">
        <v>55</v>
      </c>
      <c r="E413" s="20" t="s">
        <v>191</v>
      </c>
      <c r="F413" s="21" t="s">
        <v>69</v>
      </c>
      <c r="G413" s="22"/>
      <c r="H413" s="46"/>
      <c r="I413" s="22">
        <f>ROUND(ROUND(H413,2)*ROUND(G413,2),2)</f>
        <v>0</v>
      </c>
      <c r="K413" s="41" t="str">
        <f>IF(B413&lt;&gt;0,C413&amp;D413,"")</f>
        <v>78383</v>
      </c>
      <c r="L413">
        <f t="shared" si="19"/>
        <v>413</v>
      </c>
      <c r="M413" s="43">
        <f t="shared" si="20"/>
        <v>0</v>
      </c>
      <c r="N413">
        <f t="shared" si="21"/>
        <v>0</v>
      </c>
    </row>
    <row r="414" spans="2:14" ht="12.75" customHeight="1">
      <c r="B414" s="17"/>
      <c r="C414" s="17"/>
      <c r="D414" s="17"/>
      <c r="E414" s="24" t="s">
        <v>192</v>
      </c>
      <c r="F414" s="17"/>
      <c r="G414" s="17"/>
      <c r="H414" s="45"/>
      <c r="I414" s="17"/>
      <c r="K414" s="41"/>
      <c r="L414">
        <f t="shared" si="19"/>
        <v>414</v>
      </c>
      <c r="M414" s="43">
        <f t="shared" si="20"/>
        <v>0</v>
      </c>
      <c r="N414">
        <f t="shared" si="21"/>
        <v>0</v>
      </c>
    </row>
    <row r="415" spans="2:14" ht="12.75" customHeight="1">
      <c r="B415" s="17"/>
      <c r="C415" s="17"/>
      <c r="D415" s="17"/>
      <c r="E415" s="26" t="s">
        <v>55</v>
      </c>
      <c r="F415" s="17"/>
      <c r="G415" s="17"/>
      <c r="H415" s="45"/>
      <c r="I415" s="17"/>
      <c r="K415" s="41"/>
      <c r="L415">
        <f t="shared" si="19"/>
        <v>415</v>
      </c>
      <c r="M415" s="43">
        <f t="shared" si="20"/>
        <v>0</v>
      </c>
      <c r="N415">
        <f t="shared" si="21"/>
        <v>0</v>
      </c>
    </row>
    <row r="416" spans="2:14" ht="12.75" customHeight="1">
      <c r="B416" s="19">
        <v>134</v>
      </c>
      <c r="C416" s="19" t="s">
        <v>516</v>
      </c>
      <c r="D416" s="17" t="s">
        <v>55</v>
      </c>
      <c r="E416" s="20" t="s">
        <v>517</v>
      </c>
      <c r="F416" s="21" t="s">
        <v>69</v>
      </c>
      <c r="G416" s="22"/>
      <c r="H416" s="46"/>
      <c r="I416" s="22">
        <f>ROUND(ROUND(H416,2)*ROUND(G416,2),2)</f>
        <v>0</v>
      </c>
      <c r="K416" s="41" t="str">
        <f>IF(B416&lt;&gt;0,C416&amp;D416,"")</f>
        <v>7838G</v>
      </c>
      <c r="L416">
        <f t="shared" si="19"/>
        <v>416</v>
      </c>
      <c r="M416" s="43">
        <f t="shared" si="20"/>
        <v>0</v>
      </c>
      <c r="N416">
        <f t="shared" si="21"/>
        <v>0</v>
      </c>
    </row>
    <row r="417" spans="2:14" ht="12.75" customHeight="1">
      <c r="B417" s="17"/>
      <c r="C417" s="17"/>
      <c r="D417" s="17"/>
      <c r="E417" s="24" t="s">
        <v>55</v>
      </c>
      <c r="F417" s="17"/>
      <c r="G417" s="17"/>
      <c r="H417" s="45"/>
      <c r="I417" s="17"/>
      <c r="K417" s="41"/>
      <c r="L417">
        <f t="shared" si="19"/>
        <v>417</v>
      </c>
      <c r="M417" s="43">
        <f t="shared" si="20"/>
        <v>0</v>
      </c>
      <c r="N417">
        <f t="shared" si="21"/>
        <v>0</v>
      </c>
    </row>
    <row r="418" spans="2:14" ht="12.75" customHeight="1">
      <c r="B418" s="17"/>
      <c r="C418" s="17"/>
      <c r="D418" s="17"/>
      <c r="E418" s="26" t="s">
        <v>55</v>
      </c>
      <c r="F418" s="17"/>
      <c r="G418" s="17"/>
      <c r="H418" s="45"/>
      <c r="I418" s="17"/>
      <c r="K418" s="41"/>
      <c r="L418">
        <f t="shared" si="19"/>
        <v>418</v>
      </c>
      <c r="M418" s="43">
        <f t="shared" si="20"/>
        <v>0</v>
      </c>
      <c r="N418">
        <f t="shared" si="21"/>
        <v>0</v>
      </c>
    </row>
    <row r="419" spans="1:14" ht="12.75">
      <c r="A419" s="23" t="s">
        <v>52</v>
      </c>
      <c r="B419" s="35"/>
      <c r="C419" s="36" t="s">
        <v>75</v>
      </c>
      <c r="D419" s="35"/>
      <c r="E419" s="37" t="s">
        <v>518</v>
      </c>
      <c r="F419" s="35"/>
      <c r="G419" s="35"/>
      <c r="H419" s="45"/>
      <c r="I419" s="38"/>
      <c r="K419" s="41"/>
      <c r="L419">
        <f t="shared" si="19"/>
        <v>419</v>
      </c>
      <c r="M419" s="43">
        <f t="shared" si="20"/>
        <v>0</v>
      </c>
      <c r="N419">
        <f t="shared" si="21"/>
        <v>0</v>
      </c>
    </row>
    <row r="420" spans="2:14" ht="12.75" customHeight="1">
      <c r="B420" s="19">
        <v>135</v>
      </c>
      <c r="C420" s="19" t="s">
        <v>659</v>
      </c>
      <c r="D420" s="17" t="s">
        <v>55</v>
      </c>
      <c r="E420" s="20" t="s">
        <v>660</v>
      </c>
      <c r="F420" s="21" t="s">
        <v>104</v>
      </c>
      <c r="G420" s="22"/>
      <c r="H420" s="46"/>
      <c r="I420" s="22">
        <f>ROUND(ROUND(H420,2)*ROUND(G420,2),2)</f>
        <v>0</v>
      </c>
      <c r="K420" s="41" t="str">
        <f aca="true" t="shared" si="22" ref="K420:K426">IF(B420&lt;&gt;0,C420&amp;D420,"")</f>
        <v>87533</v>
      </c>
      <c r="L420">
        <f t="shared" si="19"/>
        <v>420</v>
      </c>
      <c r="M420" s="43">
        <f t="shared" si="20"/>
        <v>0</v>
      </c>
      <c r="N420">
        <f t="shared" si="21"/>
        <v>0</v>
      </c>
    </row>
    <row r="421" spans="2:14" ht="12.75" customHeight="1">
      <c r="B421" s="17"/>
      <c r="C421" s="17"/>
      <c r="D421" s="17"/>
      <c r="E421" s="24" t="s">
        <v>55</v>
      </c>
      <c r="F421" s="17"/>
      <c r="G421" s="17"/>
      <c r="H421" s="45"/>
      <c r="I421" s="17"/>
      <c r="K421" s="41"/>
      <c r="L421">
        <f t="shared" si="19"/>
        <v>421</v>
      </c>
      <c r="M421" s="43">
        <f t="shared" si="20"/>
        <v>0</v>
      </c>
      <c r="N421">
        <f t="shared" si="21"/>
        <v>0</v>
      </c>
    </row>
    <row r="422" spans="2:14" ht="12.75" customHeight="1">
      <c r="B422" s="17"/>
      <c r="C422" s="17"/>
      <c r="D422" s="17"/>
      <c r="E422" s="26" t="s">
        <v>661</v>
      </c>
      <c r="F422" s="17"/>
      <c r="G422" s="17"/>
      <c r="H422" s="45"/>
      <c r="I422" s="17"/>
      <c r="K422" s="41"/>
      <c r="L422">
        <f t="shared" si="19"/>
        <v>422</v>
      </c>
      <c r="M422" s="43">
        <f t="shared" si="20"/>
        <v>0</v>
      </c>
      <c r="N422">
        <f t="shared" si="21"/>
        <v>0</v>
      </c>
    </row>
    <row r="423" spans="2:14" ht="12.75" customHeight="1">
      <c r="B423" s="19">
        <v>136</v>
      </c>
      <c r="C423" s="19" t="s">
        <v>519</v>
      </c>
      <c r="D423" s="17" t="s">
        <v>55</v>
      </c>
      <c r="E423" s="20" t="s">
        <v>520</v>
      </c>
      <c r="F423" s="21" t="s">
        <v>104</v>
      </c>
      <c r="G423" s="22"/>
      <c r="H423" s="46"/>
      <c r="I423" s="22">
        <f>ROUND(ROUND(H423,2)*ROUND(G423,2),2)</f>
        <v>0</v>
      </c>
      <c r="K423" s="41" t="str">
        <f t="shared" si="22"/>
        <v>87627</v>
      </c>
      <c r="L423">
        <f t="shared" si="19"/>
        <v>423</v>
      </c>
      <c r="M423" s="43">
        <f t="shared" si="20"/>
        <v>0</v>
      </c>
      <c r="N423">
        <f t="shared" si="21"/>
        <v>0</v>
      </c>
    </row>
    <row r="424" spans="2:14" ht="12.75" customHeight="1">
      <c r="B424" s="17"/>
      <c r="C424" s="17"/>
      <c r="D424" s="17"/>
      <c r="E424" s="24" t="s">
        <v>55</v>
      </c>
      <c r="F424" s="17"/>
      <c r="G424" s="17"/>
      <c r="H424" s="45"/>
      <c r="I424" s="17"/>
      <c r="K424" s="41"/>
      <c r="L424">
        <f t="shared" si="19"/>
        <v>424</v>
      </c>
      <c r="M424" s="43">
        <f t="shared" si="20"/>
        <v>0</v>
      </c>
      <c r="N424">
        <f t="shared" si="21"/>
        <v>0</v>
      </c>
    </row>
    <row r="425" spans="2:14" ht="12.75" customHeight="1">
      <c r="B425" s="17"/>
      <c r="C425" s="17"/>
      <c r="D425" s="17"/>
      <c r="E425" s="26" t="s">
        <v>55</v>
      </c>
      <c r="F425" s="17"/>
      <c r="G425" s="17"/>
      <c r="H425" s="45"/>
      <c r="I425" s="17"/>
      <c r="K425" s="41"/>
      <c r="L425">
        <f t="shared" si="19"/>
        <v>425</v>
      </c>
      <c r="M425" s="43">
        <f t="shared" si="20"/>
        <v>0</v>
      </c>
      <c r="N425">
        <f t="shared" si="21"/>
        <v>0</v>
      </c>
    </row>
    <row r="426" spans="2:14" ht="12.75" customHeight="1">
      <c r="B426" s="19">
        <v>137</v>
      </c>
      <c r="C426" s="19" t="s">
        <v>521</v>
      </c>
      <c r="D426" s="17" t="s">
        <v>55</v>
      </c>
      <c r="E426" s="20" t="s">
        <v>522</v>
      </c>
      <c r="F426" s="21" t="s">
        <v>104</v>
      </c>
      <c r="G426" s="22"/>
      <c r="H426" s="46"/>
      <c r="I426" s="22">
        <f>ROUND(ROUND(H426,2)*ROUND(G426,2),2)</f>
        <v>0</v>
      </c>
      <c r="K426" s="41" t="str">
        <f t="shared" si="22"/>
        <v>87727</v>
      </c>
      <c r="L426">
        <f t="shared" si="19"/>
        <v>426</v>
      </c>
      <c r="M426" s="43">
        <f t="shared" si="20"/>
        <v>0</v>
      </c>
      <c r="N426">
        <f t="shared" si="21"/>
        <v>0</v>
      </c>
    </row>
    <row r="427" spans="2:14" ht="12.75" customHeight="1">
      <c r="B427" s="17"/>
      <c r="C427" s="17"/>
      <c r="D427" s="17"/>
      <c r="E427" s="24" t="s">
        <v>523</v>
      </c>
      <c r="F427" s="17"/>
      <c r="G427" s="17"/>
      <c r="H427" s="45"/>
      <c r="I427" s="17"/>
      <c r="K427" s="41"/>
      <c r="L427">
        <f t="shared" si="19"/>
        <v>427</v>
      </c>
      <c r="M427" s="43">
        <f t="shared" si="20"/>
        <v>0</v>
      </c>
      <c r="N427">
        <f t="shared" si="21"/>
        <v>0</v>
      </c>
    </row>
    <row r="428" spans="2:14" ht="12.75" customHeight="1">
      <c r="B428" s="17"/>
      <c r="C428" s="17"/>
      <c r="D428" s="17"/>
      <c r="E428" s="26" t="s">
        <v>524</v>
      </c>
      <c r="F428" s="17"/>
      <c r="G428" s="17"/>
      <c r="H428" s="45"/>
      <c r="I428" s="17"/>
      <c r="K428" s="41"/>
      <c r="L428">
        <f t="shared" si="19"/>
        <v>428</v>
      </c>
      <c r="M428" s="43">
        <f t="shared" si="20"/>
        <v>0</v>
      </c>
      <c r="N428">
        <f t="shared" si="21"/>
        <v>0</v>
      </c>
    </row>
    <row r="429" spans="1:14" ht="12.75">
      <c r="A429" s="27" t="s">
        <v>54</v>
      </c>
      <c r="B429" s="35"/>
      <c r="C429" s="36" t="s">
        <v>42</v>
      </c>
      <c r="D429" s="35"/>
      <c r="E429" s="37" t="s">
        <v>193</v>
      </c>
      <c r="F429" s="35"/>
      <c r="G429" s="35"/>
      <c r="H429" s="45"/>
      <c r="I429" s="38"/>
      <c r="K429" s="41"/>
      <c r="L429">
        <f t="shared" si="19"/>
        <v>429</v>
      </c>
      <c r="M429" s="43">
        <f t="shared" si="20"/>
        <v>0</v>
      </c>
      <c r="N429">
        <f t="shared" si="21"/>
        <v>0</v>
      </c>
    </row>
    <row r="430" spans="2:14" ht="12.75" customHeight="1">
      <c r="B430" s="19">
        <v>138</v>
      </c>
      <c r="C430" s="19" t="s">
        <v>305</v>
      </c>
      <c r="D430" s="17" t="s">
        <v>55</v>
      </c>
      <c r="E430" s="20" t="s">
        <v>306</v>
      </c>
      <c r="F430" s="21" t="s">
        <v>104</v>
      </c>
      <c r="G430" s="22"/>
      <c r="H430" s="46"/>
      <c r="I430" s="22">
        <f>ROUND(ROUND(H430,2)*ROUND(G430,2),2)</f>
        <v>0</v>
      </c>
      <c r="K430" s="41" t="str">
        <f>IF(B430&lt;&gt;0,C430&amp;D430,"")</f>
        <v>9112A1</v>
      </c>
      <c r="L430">
        <f t="shared" si="19"/>
        <v>430</v>
      </c>
      <c r="M430" s="43">
        <f t="shared" si="20"/>
        <v>0</v>
      </c>
      <c r="N430">
        <f t="shared" si="21"/>
        <v>0</v>
      </c>
    </row>
    <row r="431" spans="2:14" ht="12.75" customHeight="1">
      <c r="B431" s="17"/>
      <c r="C431" s="17"/>
      <c r="D431" s="17"/>
      <c r="E431" s="24" t="s">
        <v>55</v>
      </c>
      <c r="F431" s="17"/>
      <c r="G431" s="17"/>
      <c r="H431" s="45"/>
      <c r="I431" s="17"/>
      <c r="K431" s="41"/>
      <c r="L431">
        <f t="shared" si="19"/>
        <v>431</v>
      </c>
      <c r="M431" s="43">
        <f t="shared" si="20"/>
        <v>0</v>
      </c>
      <c r="N431">
        <f t="shared" si="21"/>
        <v>0</v>
      </c>
    </row>
    <row r="432" spans="2:14" ht="12.75" customHeight="1">
      <c r="B432" s="17"/>
      <c r="C432" s="17"/>
      <c r="D432" s="17"/>
      <c r="E432" s="26" t="s">
        <v>55</v>
      </c>
      <c r="F432" s="17"/>
      <c r="G432" s="17"/>
      <c r="H432" s="45"/>
      <c r="I432" s="17"/>
      <c r="K432" s="41"/>
      <c r="L432">
        <f t="shared" si="19"/>
        <v>432</v>
      </c>
      <c r="M432" s="43">
        <f t="shared" si="20"/>
        <v>0</v>
      </c>
      <c r="N432">
        <f t="shared" si="21"/>
        <v>0</v>
      </c>
    </row>
    <row r="433" spans="2:14" ht="12.75" customHeight="1">
      <c r="B433" s="19">
        <v>139</v>
      </c>
      <c r="C433" s="19" t="s">
        <v>307</v>
      </c>
      <c r="D433" s="17" t="s">
        <v>55</v>
      </c>
      <c r="E433" s="20" t="s">
        <v>308</v>
      </c>
      <c r="F433" s="21" t="s">
        <v>104</v>
      </c>
      <c r="G433" s="22"/>
      <c r="H433" s="46"/>
      <c r="I433" s="22">
        <f>ROUND(ROUND(H433,2)*ROUND(G433,2),2)</f>
        <v>0</v>
      </c>
      <c r="K433" s="41" t="str">
        <f>IF(B433&lt;&gt;0,C433&amp;D433,"")</f>
        <v>9112A3</v>
      </c>
      <c r="L433">
        <f t="shared" si="19"/>
        <v>433</v>
      </c>
      <c r="M433" s="43">
        <f t="shared" si="20"/>
        <v>0</v>
      </c>
      <c r="N433">
        <f t="shared" si="21"/>
        <v>0</v>
      </c>
    </row>
    <row r="434" spans="2:14" ht="12.75" customHeight="1">
      <c r="B434" s="17"/>
      <c r="C434" s="17"/>
      <c r="D434" s="17"/>
      <c r="E434" s="24" t="s">
        <v>208</v>
      </c>
      <c r="F434" s="17"/>
      <c r="G434" s="17"/>
      <c r="H434" s="45"/>
      <c r="I434" s="17"/>
      <c r="K434" s="41"/>
      <c r="L434">
        <f t="shared" si="19"/>
        <v>434</v>
      </c>
      <c r="M434" s="43">
        <f t="shared" si="20"/>
        <v>0</v>
      </c>
      <c r="N434">
        <f t="shared" si="21"/>
        <v>0</v>
      </c>
    </row>
    <row r="435" spans="2:14" ht="12.75" customHeight="1">
      <c r="B435" s="17"/>
      <c r="C435" s="17"/>
      <c r="D435" s="17"/>
      <c r="E435" s="26" t="s">
        <v>55</v>
      </c>
      <c r="F435" s="17"/>
      <c r="G435" s="17"/>
      <c r="H435" s="45"/>
      <c r="I435" s="17"/>
      <c r="K435" s="41"/>
      <c r="L435">
        <f t="shared" si="19"/>
        <v>435</v>
      </c>
      <c r="M435" s="43">
        <f t="shared" si="20"/>
        <v>0</v>
      </c>
      <c r="N435">
        <f t="shared" si="21"/>
        <v>0</v>
      </c>
    </row>
    <row r="436" spans="2:14" ht="12.75" customHeight="1">
      <c r="B436" s="19">
        <v>140</v>
      </c>
      <c r="C436" s="19" t="s">
        <v>195</v>
      </c>
      <c r="D436" s="17" t="s">
        <v>55</v>
      </c>
      <c r="E436" s="20" t="s">
        <v>196</v>
      </c>
      <c r="F436" s="21" t="s">
        <v>104</v>
      </c>
      <c r="G436" s="22"/>
      <c r="H436" s="46"/>
      <c r="I436" s="22">
        <f>ROUND(ROUND(H436,2)*ROUND(G436,2),2)</f>
        <v>0</v>
      </c>
      <c r="K436" s="41" t="str">
        <f>IF(B436&lt;&gt;0,C436&amp;D436,"")</f>
        <v>9112B1</v>
      </c>
      <c r="L436">
        <f t="shared" si="19"/>
        <v>436</v>
      </c>
      <c r="M436" s="43">
        <f t="shared" si="20"/>
        <v>0</v>
      </c>
      <c r="N436">
        <f t="shared" si="21"/>
        <v>0</v>
      </c>
    </row>
    <row r="437" spans="2:14" ht="12.75" customHeight="1">
      <c r="B437" s="17"/>
      <c r="C437" s="17"/>
      <c r="D437" s="17"/>
      <c r="E437" s="24" t="s">
        <v>55</v>
      </c>
      <c r="F437" s="17"/>
      <c r="G437" s="17"/>
      <c r="H437" s="45"/>
      <c r="I437" s="17"/>
      <c r="K437" s="41"/>
      <c r="L437">
        <f t="shared" si="19"/>
        <v>437</v>
      </c>
      <c r="M437" s="43">
        <f t="shared" si="20"/>
        <v>0</v>
      </c>
      <c r="N437">
        <f t="shared" si="21"/>
        <v>0</v>
      </c>
    </row>
    <row r="438" spans="2:14" ht="12.75" customHeight="1">
      <c r="B438" s="17"/>
      <c r="C438" s="17"/>
      <c r="D438" s="17"/>
      <c r="E438" s="26" t="s">
        <v>197</v>
      </c>
      <c r="F438" s="17"/>
      <c r="G438" s="17"/>
      <c r="H438" s="45"/>
      <c r="I438" s="17"/>
      <c r="K438" s="41"/>
      <c r="L438">
        <f t="shared" si="19"/>
        <v>438</v>
      </c>
      <c r="M438" s="43">
        <f t="shared" si="20"/>
        <v>0</v>
      </c>
      <c r="N438">
        <f t="shared" si="21"/>
        <v>0</v>
      </c>
    </row>
    <row r="439" spans="2:14" ht="12.75" customHeight="1">
      <c r="B439" s="19">
        <v>141</v>
      </c>
      <c r="C439" s="19" t="s">
        <v>527</v>
      </c>
      <c r="D439" s="17" t="s">
        <v>55</v>
      </c>
      <c r="E439" s="20" t="s">
        <v>528</v>
      </c>
      <c r="F439" s="21" t="s">
        <v>104</v>
      </c>
      <c r="G439" s="22"/>
      <c r="H439" s="46"/>
      <c r="I439" s="22">
        <f>ROUND(ROUND(H439,2)*ROUND(G439,2),2)</f>
        <v>0</v>
      </c>
      <c r="K439" s="41" t="str">
        <f>IF(B439&lt;&gt;0,C439&amp;D439,"")</f>
        <v>9112B2</v>
      </c>
      <c r="L439">
        <f t="shared" si="19"/>
        <v>439</v>
      </c>
      <c r="M439" s="43">
        <f t="shared" si="20"/>
        <v>0</v>
      </c>
      <c r="N439">
        <f t="shared" si="21"/>
        <v>0</v>
      </c>
    </row>
    <row r="440" spans="2:14" ht="12.75" customHeight="1">
      <c r="B440" s="17"/>
      <c r="C440" s="17"/>
      <c r="D440" s="17"/>
      <c r="E440" s="24" t="s">
        <v>410</v>
      </c>
      <c r="F440" s="17"/>
      <c r="G440" s="17"/>
      <c r="H440" s="45"/>
      <c r="I440" s="17"/>
      <c r="K440" s="41"/>
      <c r="L440">
        <f t="shared" si="19"/>
        <v>440</v>
      </c>
      <c r="M440" s="43">
        <f t="shared" si="20"/>
        <v>0</v>
      </c>
      <c r="N440">
        <f t="shared" si="21"/>
        <v>0</v>
      </c>
    </row>
    <row r="441" spans="2:14" ht="12.75" customHeight="1">
      <c r="B441" s="17"/>
      <c r="C441" s="17"/>
      <c r="D441" s="17"/>
      <c r="E441" s="26" t="s">
        <v>526</v>
      </c>
      <c r="F441" s="17"/>
      <c r="G441" s="17"/>
      <c r="H441" s="45"/>
      <c r="I441" s="17"/>
      <c r="K441" s="41"/>
      <c r="L441">
        <f t="shared" si="19"/>
        <v>441</v>
      </c>
      <c r="M441" s="43">
        <f t="shared" si="20"/>
        <v>0</v>
      </c>
      <c r="N441">
        <f t="shared" si="21"/>
        <v>0</v>
      </c>
    </row>
    <row r="442" spans="2:14" ht="12.75" customHeight="1">
      <c r="B442" s="19">
        <v>142</v>
      </c>
      <c r="C442" s="19" t="s">
        <v>199</v>
      </c>
      <c r="D442" s="17" t="s">
        <v>55</v>
      </c>
      <c r="E442" s="20" t="s">
        <v>200</v>
      </c>
      <c r="F442" s="21" t="s">
        <v>104</v>
      </c>
      <c r="G442" s="22"/>
      <c r="H442" s="46"/>
      <c r="I442" s="22">
        <f>ROUND(ROUND(H442,2)*ROUND(G442,2),2)</f>
        <v>0</v>
      </c>
      <c r="K442" s="41" t="str">
        <f>IF(B442&lt;&gt;0,C442&amp;D442,"")</f>
        <v>9112B3</v>
      </c>
      <c r="L442">
        <f t="shared" si="19"/>
        <v>442</v>
      </c>
      <c r="M442" s="43">
        <f t="shared" si="20"/>
        <v>0</v>
      </c>
      <c r="N442">
        <f t="shared" si="21"/>
        <v>0</v>
      </c>
    </row>
    <row r="443" spans="2:14" ht="12.75" customHeight="1">
      <c r="B443" s="17"/>
      <c r="C443" s="17"/>
      <c r="D443" s="17"/>
      <c r="E443" s="24" t="s">
        <v>201</v>
      </c>
      <c r="F443" s="17"/>
      <c r="G443" s="17"/>
      <c r="H443" s="45"/>
      <c r="I443" s="17"/>
      <c r="K443" s="41"/>
      <c r="L443">
        <f t="shared" si="19"/>
        <v>443</v>
      </c>
      <c r="M443" s="43">
        <f t="shared" si="20"/>
        <v>0</v>
      </c>
      <c r="N443">
        <f t="shared" si="21"/>
        <v>0</v>
      </c>
    </row>
    <row r="444" spans="2:14" ht="12.75" customHeight="1">
      <c r="B444" s="17"/>
      <c r="C444" s="17"/>
      <c r="D444" s="17"/>
      <c r="E444" s="26" t="s">
        <v>55</v>
      </c>
      <c r="F444" s="17"/>
      <c r="G444" s="17"/>
      <c r="H444" s="45"/>
      <c r="I444" s="17"/>
      <c r="K444" s="41"/>
      <c r="L444">
        <f t="shared" si="19"/>
        <v>444</v>
      </c>
      <c r="M444" s="43">
        <f t="shared" si="20"/>
        <v>0</v>
      </c>
      <c r="N444">
        <f t="shared" si="21"/>
        <v>0</v>
      </c>
    </row>
    <row r="445" spans="2:14" ht="12.75" customHeight="1">
      <c r="B445" s="19">
        <v>143</v>
      </c>
      <c r="C445" s="19" t="s">
        <v>395</v>
      </c>
      <c r="D445" s="17" t="s">
        <v>55</v>
      </c>
      <c r="E445" s="20" t="s">
        <v>396</v>
      </c>
      <c r="F445" s="21" t="s">
        <v>104</v>
      </c>
      <c r="G445" s="22"/>
      <c r="H445" s="46"/>
      <c r="I445" s="22">
        <f>ROUND(ROUND(H445,2)*ROUND(G445,2),2)</f>
        <v>0</v>
      </c>
      <c r="K445" s="41" t="str">
        <f>IF(B445&lt;&gt;0,C445&amp;D445,"")</f>
        <v>9113C1</v>
      </c>
      <c r="L445">
        <f t="shared" si="19"/>
        <v>445</v>
      </c>
      <c r="M445" s="43">
        <f t="shared" si="20"/>
        <v>0</v>
      </c>
      <c r="N445">
        <f t="shared" si="21"/>
        <v>0</v>
      </c>
    </row>
    <row r="446" spans="2:14" ht="12.75" customHeight="1">
      <c r="B446" s="17"/>
      <c r="C446" s="17"/>
      <c r="D446" s="17"/>
      <c r="E446" s="24" t="s">
        <v>55</v>
      </c>
      <c r="F446" s="17"/>
      <c r="G446" s="17"/>
      <c r="H446" s="45"/>
      <c r="I446" s="17"/>
      <c r="K446" s="41"/>
      <c r="L446">
        <f t="shared" si="19"/>
        <v>446</v>
      </c>
      <c r="M446" s="43">
        <f t="shared" si="20"/>
        <v>0</v>
      </c>
      <c r="N446">
        <f t="shared" si="21"/>
        <v>0</v>
      </c>
    </row>
    <row r="447" spans="2:14" ht="12.75" customHeight="1">
      <c r="B447" s="17"/>
      <c r="C447" s="17"/>
      <c r="D447" s="17"/>
      <c r="E447" s="26" t="s">
        <v>397</v>
      </c>
      <c r="F447" s="17"/>
      <c r="G447" s="17"/>
      <c r="H447" s="45"/>
      <c r="I447" s="17"/>
      <c r="K447" s="41"/>
      <c r="L447">
        <f t="shared" si="19"/>
        <v>447</v>
      </c>
      <c r="M447" s="43">
        <f t="shared" si="20"/>
        <v>0</v>
      </c>
      <c r="N447">
        <f t="shared" si="21"/>
        <v>0</v>
      </c>
    </row>
    <row r="448" spans="2:14" ht="12.75" customHeight="1">
      <c r="B448" s="19">
        <v>144</v>
      </c>
      <c r="C448" s="19" t="s">
        <v>398</v>
      </c>
      <c r="D448" s="17" t="s">
        <v>55</v>
      </c>
      <c r="E448" s="20" t="s">
        <v>399</v>
      </c>
      <c r="F448" s="21" t="s">
        <v>104</v>
      </c>
      <c r="G448" s="22"/>
      <c r="H448" s="46"/>
      <c r="I448" s="22">
        <f>ROUND(ROUND(H448,2)*ROUND(G448,2),2)</f>
        <v>0</v>
      </c>
      <c r="K448" s="41" t="str">
        <f>IF(B448&lt;&gt;0,C448&amp;D448,"")</f>
        <v>9113C3</v>
      </c>
      <c r="L448">
        <f t="shared" si="19"/>
        <v>448</v>
      </c>
      <c r="M448" s="43">
        <f t="shared" si="20"/>
        <v>0</v>
      </c>
      <c r="N448">
        <f t="shared" si="21"/>
        <v>0</v>
      </c>
    </row>
    <row r="449" spans="2:14" ht="12.75" customHeight="1">
      <c r="B449" s="17"/>
      <c r="C449" s="17"/>
      <c r="D449" s="17"/>
      <c r="E449" s="24" t="s">
        <v>400</v>
      </c>
      <c r="F449" s="17"/>
      <c r="G449" s="17"/>
      <c r="H449" s="45"/>
      <c r="I449" s="17"/>
      <c r="K449" s="41"/>
      <c r="L449">
        <f t="shared" si="19"/>
        <v>449</v>
      </c>
      <c r="M449" s="43">
        <f t="shared" si="20"/>
        <v>0</v>
      </c>
      <c r="N449">
        <f t="shared" si="21"/>
        <v>0</v>
      </c>
    </row>
    <row r="450" spans="2:14" ht="12.75" customHeight="1">
      <c r="B450" s="17"/>
      <c r="C450" s="17"/>
      <c r="D450" s="17"/>
      <c r="E450" s="26" t="s">
        <v>397</v>
      </c>
      <c r="F450" s="17"/>
      <c r="G450" s="17"/>
      <c r="H450" s="45"/>
      <c r="I450" s="17"/>
      <c r="K450" s="41"/>
      <c r="L450">
        <f t="shared" si="19"/>
        <v>450</v>
      </c>
      <c r="M450" s="43">
        <f t="shared" si="20"/>
        <v>0</v>
      </c>
      <c r="N450">
        <f t="shared" si="21"/>
        <v>0</v>
      </c>
    </row>
    <row r="451" spans="2:14" ht="12.75" customHeight="1">
      <c r="B451" s="19">
        <v>145</v>
      </c>
      <c r="C451" s="19" t="s">
        <v>401</v>
      </c>
      <c r="D451" s="17" t="s">
        <v>55</v>
      </c>
      <c r="E451" s="20" t="s">
        <v>402</v>
      </c>
      <c r="F451" s="21" t="s">
        <v>104</v>
      </c>
      <c r="G451" s="22"/>
      <c r="H451" s="46"/>
      <c r="I451" s="22">
        <f>ROUND(ROUND(H451,2)*ROUND(G451,2),2)</f>
        <v>0</v>
      </c>
      <c r="K451" s="41" t="str">
        <f>IF(B451&lt;&gt;0,C451&amp;D451,"")</f>
        <v>9115C1</v>
      </c>
      <c r="L451">
        <f t="shared" si="19"/>
        <v>451</v>
      </c>
      <c r="M451" s="43">
        <f t="shared" si="20"/>
        <v>0</v>
      </c>
      <c r="N451">
        <f t="shared" si="21"/>
        <v>0</v>
      </c>
    </row>
    <row r="452" spans="2:14" ht="12.75" customHeight="1">
      <c r="B452" s="17"/>
      <c r="C452" s="17"/>
      <c r="D452" s="17"/>
      <c r="E452" s="24" t="s">
        <v>55</v>
      </c>
      <c r="F452" s="17"/>
      <c r="G452" s="17"/>
      <c r="H452" s="45"/>
      <c r="I452" s="17"/>
      <c r="K452" s="41"/>
      <c r="L452">
        <f t="shared" si="19"/>
        <v>452</v>
      </c>
      <c r="M452" s="43">
        <f t="shared" si="20"/>
        <v>0</v>
      </c>
      <c r="N452">
        <f t="shared" si="21"/>
        <v>0</v>
      </c>
    </row>
    <row r="453" spans="2:14" ht="12.75" customHeight="1">
      <c r="B453" s="17"/>
      <c r="C453" s="17"/>
      <c r="D453" s="17"/>
      <c r="E453" s="26" t="s">
        <v>403</v>
      </c>
      <c r="F453" s="17"/>
      <c r="G453" s="17"/>
      <c r="H453" s="45"/>
      <c r="I453" s="17"/>
      <c r="K453" s="41"/>
      <c r="L453">
        <f t="shared" si="19"/>
        <v>453</v>
      </c>
      <c r="M453" s="43">
        <f t="shared" si="20"/>
        <v>0</v>
      </c>
      <c r="N453">
        <f t="shared" si="21"/>
        <v>0</v>
      </c>
    </row>
    <row r="454" spans="2:14" ht="12.75" customHeight="1">
      <c r="B454" s="19">
        <v>146</v>
      </c>
      <c r="C454" s="19" t="s">
        <v>404</v>
      </c>
      <c r="D454" s="17" t="s">
        <v>55</v>
      </c>
      <c r="E454" s="20" t="s">
        <v>405</v>
      </c>
      <c r="F454" s="21" t="s">
        <v>104</v>
      </c>
      <c r="G454" s="22"/>
      <c r="H454" s="46"/>
      <c r="I454" s="22">
        <f>ROUND(ROUND(H454,2)*ROUND(G454,2),2)</f>
        <v>0</v>
      </c>
      <c r="K454" s="41" t="str">
        <f>IF(B454&lt;&gt;0,C454&amp;D454,"")</f>
        <v>9115C3</v>
      </c>
      <c r="L454">
        <f t="shared" si="19"/>
        <v>454</v>
      </c>
      <c r="M454" s="43">
        <f t="shared" si="20"/>
        <v>0</v>
      </c>
      <c r="N454">
        <f t="shared" si="21"/>
        <v>0</v>
      </c>
    </row>
    <row r="455" spans="2:14" ht="12.75" customHeight="1">
      <c r="B455" s="17"/>
      <c r="C455" s="17"/>
      <c r="D455" s="17"/>
      <c r="E455" s="24" t="s">
        <v>400</v>
      </c>
      <c r="F455" s="17"/>
      <c r="G455" s="17"/>
      <c r="H455" s="45"/>
      <c r="I455" s="17"/>
      <c r="K455" s="41"/>
      <c r="L455">
        <f t="shared" si="19"/>
        <v>455</v>
      </c>
      <c r="M455" s="43">
        <f t="shared" si="20"/>
        <v>0</v>
      </c>
      <c r="N455">
        <f t="shared" si="21"/>
        <v>0</v>
      </c>
    </row>
    <row r="456" spans="2:14" ht="12.75" customHeight="1">
      <c r="B456" s="17"/>
      <c r="C456" s="17"/>
      <c r="D456" s="17"/>
      <c r="E456" s="26" t="s">
        <v>403</v>
      </c>
      <c r="F456" s="17"/>
      <c r="G456" s="17"/>
      <c r="H456" s="45"/>
      <c r="I456" s="17"/>
      <c r="K456" s="41"/>
      <c r="L456">
        <f t="shared" si="19"/>
        <v>456</v>
      </c>
      <c r="M456" s="43">
        <f t="shared" si="20"/>
        <v>0</v>
      </c>
      <c r="N456">
        <f t="shared" si="21"/>
        <v>0</v>
      </c>
    </row>
    <row r="457" spans="2:14" ht="12.75" customHeight="1">
      <c r="B457" s="19">
        <v>147</v>
      </c>
      <c r="C457" s="19" t="s">
        <v>406</v>
      </c>
      <c r="D457" s="17" t="s">
        <v>55</v>
      </c>
      <c r="E457" s="20" t="s">
        <v>407</v>
      </c>
      <c r="F457" s="21" t="s">
        <v>104</v>
      </c>
      <c r="G457" s="22"/>
      <c r="H457" s="46"/>
      <c r="I457" s="22">
        <f>ROUND(ROUND(H457,2)*ROUND(G457,2),2)</f>
        <v>0</v>
      </c>
      <c r="K457" s="41" t="str">
        <f>IF(B457&lt;&gt;0,C457&amp;D457,"")</f>
        <v>9117C1</v>
      </c>
      <c r="L457">
        <f t="shared" si="19"/>
        <v>457</v>
      </c>
      <c r="M457" s="43">
        <f t="shared" si="20"/>
        <v>0</v>
      </c>
      <c r="N457">
        <f t="shared" si="21"/>
        <v>0</v>
      </c>
    </row>
    <row r="458" spans="2:14" ht="12.75" customHeight="1">
      <c r="B458" s="17"/>
      <c r="C458" s="17"/>
      <c r="D458" s="17"/>
      <c r="E458" s="24" t="s">
        <v>55</v>
      </c>
      <c r="F458" s="17"/>
      <c r="G458" s="17"/>
      <c r="H458" s="45"/>
      <c r="I458" s="17"/>
      <c r="K458" s="41"/>
      <c r="L458">
        <f t="shared" si="19"/>
        <v>458</v>
      </c>
      <c r="M458" s="43">
        <f t="shared" si="20"/>
        <v>0</v>
      </c>
      <c r="N458">
        <f t="shared" si="21"/>
        <v>0</v>
      </c>
    </row>
    <row r="459" spans="2:14" ht="12.75" customHeight="1">
      <c r="B459" s="17"/>
      <c r="C459" s="17"/>
      <c r="D459" s="17"/>
      <c r="E459" s="26" t="s">
        <v>403</v>
      </c>
      <c r="F459" s="17"/>
      <c r="G459" s="17"/>
      <c r="H459" s="45"/>
      <c r="I459" s="17"/>
      <c r="K459" s="41"/>
      <c r="L459">
        <f t="shared" si="19"/>
        <v>459</v>
      </c>
      <c r="M459" s="43">
        <f t="shared" si="20"/>
        <v>0</v>
      </c>
      <c r="N459">
        <f t="shared" si="21"/>
        <v>0</v>
      </c>
    </row>
    <row r="460" spans="2:14" ht="12.75" customHeight="1">
      <c r="B460" s="19">
        <v>148</v>
      </c>
      <c r="C460" s="19" t="s">
        <v>408</v>
      </c>
      <c r="D460" s="17" t="s">
        <v>55</v>
      </c>
      <c r="E460" s="20" t="s">
        <v>409</v>
      </c>
      <c r="F460" s="21" t="s">
        <v>104</v>
      </c>
      <c r="G460" s="22"/>
      <c r="H460" s="46"/>
      <c r="I460" s="22">
        <f>ROUND(ROUND(H460,2)*ROUND(G460,2),2)</f>
        <v>0</v>
      </c>
      <c r="K460" s="41" t="str">
        <f>IF(B460&lt;&gt;0,C460&amp;D460,"")</f>
        <v>9117C2</v>
      </c>
      <c r="L460">
        <f t="shared" si="19"/>
        <v>460</v>
      </c>
      <c r="M460" s="43">
        <f t="shared" si="20"/>
        <v>0</v>
      </c>
      <c r="N460">
        <f t="shared" si="21"/>
        <v>0</v>
      </c>
    </row>
    <row r="461" spans="2:14" ht="12.75" customHeight="1">
      <c r="B461" s="17"/>
      <c r="C461" s="17"/>
      <c r="D461" s="17"/>
      <c r="E461" s="24" t="s">
        <v>410</v>
      </c>
      <c r="F461" s="17"/>
      <c r="G461" s="17"/>
      <c r="H461" s="45"/>
      <c r="I461" s="17"/>
      <c r="K461" s="41"/>
      <c r="L461">
        <f t="shared" si="19"/>
        <v>461</v>
      </c>
      <c r="M461" s="43">
        <f t="shared" si="20"/>
        <v>0</v>
      </c>
      <c r="N461">
        <f t="shared" si="21"/>
        <v>0</v>
      </c>
    </row>
    <row r="462" spans="2:14" ht="12.75" customHeight="1">
      <c r="B462" s="17"/>
      <c r="C462" s="17"/>
      <c r="D462" s="17"/>
      <c r="E462" s="26" t="s">
        <v>403</v>
      </c>
      <c r="F462" s="17"/>
      <c r="G462" s="17"/>
      <c r="H462" s="45"/>
      <c r="I462" s="17"/>
      <c r="K462" s="41"/>
      <c r="L462">
        <f aca="true" t="shared" si="23" ref="L462:L525">ROW(K462)</f>
        <v>462</v>
      </c>
      <c r="M462" s="43">
        <f aca="true" t="shared" si="24" ref="M462:M525">H462</f>
        <v>0</v>
      </c>
      <c r="N462">
        <f aca="true" t="shared" si="25" ref="N462:N525">IF(M462&lt;&gt;0,1,0)</f>
        <v>0</v>
      </c>
    </row>
    <row r="463" spans="2:14" ht="12.75" customHeight="1">
      <c r="B463" s="19">
        <v>149</v>
      </c>
      <c r="C463" s="19" t="s">
        <v>411</v>
      </c>
      <c r="D463" s="17" t="s">
        <v>55</v>
      </c>
      <c r="E463" s="20" t="s">
        <v>412</v>
      </c>
      <c r="F463" s="21" t="s">
        <v>104</v>
      </c>
      <c r="G463" s="22"/>
      <c r="H463" s="46"/>
      <c r="I463" s="22">
        <f>ROUND(ROUND(H463,2)*ROUND(G463,2),2)</f>
        <v>0</v>
      </c>
      <c r="K463" s="41" t="str">
        <f>IF(B463&lt;&gt;0,C463&amp;D463,"")</f>
        <v>9117C3</v>
      </c>
      <c r="L463">
        <f t="shared" si="23"/>
        <v>463</v>
      </c>
      <c r="M463" s="43">
        <f t="shared" si="24"/>
        <v>0</v>
      </c>
      <c r="N463">
        <f t="shared" si="25"/>
        <v>0</v>
      </c>
    </row>
    <row r="464" spans="2:14" ht="12.75" customHeight="1">
      <c r="B464" s="17"/>
      <c r="C464" s="17"/>
      <c r="D464" s="17"/>
      <c r="E464" s="24" t="s">
        <v>400</v>
      </c>
      <c r="F464" s="17"/>
      <c r="G464" s="17"/>
      <c r="H464" s="45"/>
      <c r="I464" s="17"/>
      <c r="K464" s="41"/>
      <c r="L464">
        <f t="shared" si="23"/>
        <v>464</v>
      </c>
      <c r="M464" s="43">
        <f t="shared" si="24"/>
        <v>0</v>
      </c>
      <c r="N464">
        <f t="shared" si="25"/>
        <v>0</v>
      </c>
    </row>
    <row r="465" spans="2:14" ht="12.75" customHeight="1">
      <c r="B465" s="17"/>
      <c r="C465" s="17"/>
      <c r="D465" s="17"/>
      <c r="E465" s="26" t="s">
        <v>403</v>
      </c>
      <c r="F465" s="17"/>
      <c r="G465" s="17"/>
      <c r="H465" s="45"/>
      <c r="I465" s="17"/>
      <c r="K465" s="41"/>
      <c r="L465">
        <f t="shared" si="23"/>
        <v>465</v>
      </c>
      <c r="M465" s="43">
        <f t="shared" si="24"/>
        <v>0</v>
      </c>
      <c r="N465">
        <f t="shared" si="25"/>
        <v>0</v>
      </c>
    </row>
    <row r="466" spans="2:14" ht="12.75" customHeight="1">
      <c r="B466" s="19">
        <v>150</v>
      </c>
      <c r="C466" s="19" t="s">
        <v>203</v>
      </c>
      <c r="D466" s="17" t="s">
        <v>55</v>
      </c>
      <c r="E466" s="20" t="s">
        <v>204</v>
      </c>
      <c r="F466" s="21" t="s">
        <v>104</v>
      </c>
      <c r="G466" s="22"/>
      <c r="H466" s="46"/>
      <c r="I466" s="22">
        <f>ROUND(ROUND(H466,2)*ROUND(G466,2),2)</f>
        <v>0</v>
      </c>
      <c r="K466" s="41" t="str">
        <f>IF(B466&lt;&gt;0,C466&amp;D466,"")</f>
        <v>911FC1</v>
      </c>
      <c r="L466">
        <f t="shared" si="23"/>
        <v>466</v>
      </c>
      <c r="M466" s="43">
        <f t="shared" si="24"/>
        <v>0</v>
      </c>
      <c r="N466">
        <f t="shared" si="25"/>
        <v>0</v>
      </c>
    </row>
    <row r="467" spans="2:14" ht="12.75" customHeight="1">
      <c r="B467" s="17"/>
      <c r="C467" s="17"/>
      <c r="D467" s="17"/>
      <c r="E467" s="24" t="s">
        <v>55</v>
      </c>
      <c r="F467" s="17"/>
      <c r="G467" s="17"/>
      <c r="H467" s="45"/>
      <c r="I467" s="17"/>
      <c r="K467" s="41"/>
      <c r="L467">
        <f t="shared" si="23"/>
        <v>467</v>
      </c>
      <c r="M467" s="43">
        <f t="shared" si="24"/>
        <v>0</v>
      </c>
      <c r="N467">
        <f t="shared" si="25"/>
        <v>0</v>
      </c>
    </row>
    <row r="468" spans="2:14" ht="12.75" customHeight="1">
      <c r="B468" s="17"/>
      <c r="C468" s="17"/>
      <c r="D468" s="17"/>
      <c r="E468" s="26" t="s">
        <v>55</v>
      </c>
      <c r="F468" s="17"/>
      <c r="G468" s="17"/>
      <c r="H468" s="45"/>
      <c r="I468" s="17"/>
      <c r="K468" s="41"/>
      <c r="L468">
        <f t="shared" si="23"/>
        <v>468</v>
      </c>
      <c r="M468" s="43">
        <f t="shared" si="24"/>
        <v>0</v>
      </c>
      <c r="N468">
        <f t="shared" si="25"/>
        <v>0</v>
      </c>
    </row>
    <row r="469" spans="2:14" ht="12.75" customHeight="1">
      <c r="B469" s="19">
        <v>151</v>
      </c>
      <c r="C469" s="19" t="s">
        <v>529</v>
      </c>
      <c r="D469" s="17" t="s">
        <v>55</v>
      </c>
      <c r="E469" s="20" t="s">
        <v>530</v>
      </c>
      <c r="F469" s="21" t="s">
        <v>104</v>
      </c>
      <c r="G469" s="22"/>
      <c r="H469" s="46"/>
      <c r="I469" s="22">
        <f>ROUND(ROUND(H469,2)*ROUND(G469,2),2)</f>
        <v>0</v>
      </c>
      <c r="K469" s="41" t="str">
        <f>IF(B469&lt;&gt;0,C469&amp;D469,"")</f>
        <v>911FC2</v>
      </c>
      <c r="L469">
        <f t="shared" si="23"/>
        <v>469</v>
      </c>
      <c r="M469" s="43">
        <f t="shared" si="24"/>
        <v>0</v>
      </c>
      <c r="N469">
        <f t="shared" si="25"/>
        <v>0</v>
      </c>
    </row>
    <row r="470" spans="2:14" ht="12.75" customHeight="1">
      <c r="B470" s="17"/>
      <c r="C470" s="17"/>
      <c r="D470" s="17"/>
      <c r="E470" s="24" t="s">
        <v>55</v>
      </c>
      <c r="F470" s="17"/>
      <c r="G470" s="17"/>
      <c r="H470" s="45"/>
      <c r="I470" s="17"/>
      <c r="K470" s="41"/>
      <c r="L470">
        <f t="shared" si="23"/>
        <v>470</v>
      </c>
      <c r="M470" s="43">
        <f t="shared" si="24"/>
        <v>0</v>
      </c>
      <c r="N470">
        <f t="shared" si="25"/>
        <v>0</v>
      </c>
    </row>
    <row r="471" spans="2:14" ht="12.75" customHeight="1">
      <c r="B471" s="17"/>
      <c r="C471" s="17"/>
      <c r="D471" s="17"/>
      <c r="E471" s="26" t="s">
        <v>55</v>
      </c>
      <c r="F471" s="17"/>
      <c r="G471" s="17"/>
      <c r="H471" s="45"/>
      <c r="I471" s="17"/>
      <c r="K471" s="41"/>
      <c r="L471">
        <f t="shared" si="23"/>
        <v>471</v>
      </c>
      <c r="M471" s="43">
        <f t="shared" si="24"/>
        <v>0</v>
      </c>
      <c r="N471">
        <f t="shared" si="25"/>
        <v>0</v>
      </c>
    </row>
    <row r="472" spans="2:14" ht="12.75" customHeight="1">
      <c r="B472" s="19">
        <v>152</v>
      </c>
      <c r="C472" s="19" t="s">
        <v>206</v>
      </c>
      <c r="D472" s="17" t="s">
        <v>55</v>
      </c>
      <c r="E472" s="20" t="s">
        <v>207</v>
      </c>
      <c r="F472" s="21" t="s">
        <v>104</v>
      </c>
      <c r="G472" s="22"/>
      <c r="H472" s="46"/>
      <c r="I472" s="22">
        <f>ROUND(ROUND(H472,2)*ROUND(G472,2),2)</f>
        <v>0</v>
      </c>
      <c r="K472" s="41" t="str">
        <f>IF(B472&lt;&gt;0,C472&amp;D472,"")</f>
        <v>911FC3</v>
      </c>
      <c r="L472">
        <f t="shared" si="23"/>
        <v>472</v>
      </c>
      <c r="M472" s="43">
        <f t="shared" si="24"/>
        <v>0</v>
      </c>
      <c r="N472">
        <f t="shared" si="25"/>
        <v>0</v>
      </c>
    </row>
    <row r="473" spans="2:14" ht="12.75" customHeight="1">
      <c r="B473" s="17"/>
      <c r="C473" s="17"/>
      <c r="D473" s="17"/>
      <c r="E473" s="24" t="s">
        <v>208</v>
      </c>
      <c r="F473" s="17"/>
      <c r="G473" s="17"/>
      <c r="H473" s="45"/>
      <c r="I473" s="17"/>
      <c r="K473" s="41"/>
      <c r="L473">
        <f t="shared" si="23"/>
        <v>473</v>
      </c>
      <c r="M473" s="43">
        <f t="shared" si="24"/>
        <v>0</v>
      </c>
      <c r="N473">
        <f t="shared" si="25"/>
        <v>0</v>
      </c>
    </row>
    <row r="474" spans="2:14" ht="12.75" customHeight="1">
      <c r="B474" s="17"/>
      <c r="C474" s="17"/>
      <c r="D474" s="17"/>
      <c r="E474" s="26" t="s">
        <v>55</v>
      </c>
      <c r="F474" s="17"/>
      <c r="G474" s="17"/>
      <c r="H474" s="45"/>
      <c r="I474" s="17"/>
      <c r="K474" s="41"/>
      <c r="L474">
        <f t="shared" si="23"/>
        <v>474</v>
      </c>
      <c r="M474" s="43">
        <f t="shared" si="24"/>
        <v>0</v>
      </c>
      <c r="N474">
        <f t="shared" si="25"/>
        <v>0</v>
      </c>
    </row>
    <row r="475" spans="2:14" ht="12.75" customHeight="1">
      <c r="B475" s="19">
        <v>153</v>
      </c>
      <c r="C475" s="19" t="s">
        <v>531</v>
      </c>
      <c r="D475" s="17" t="s">
        <v>55</v>
      </c>
      <c r="E475" s="20" t="s">
        <v>532</v>
      </c>
      <c r="F475" s="21" t="s">
        <v>533</v>
      </c>
      <c r="G475" s="22"/>
      <c r="H475" s="46"/>
      <c r="I475" s="22">
        <f>ROUND(ROUND(H475,2)*ROUND(G475,2),2)</f>
        <v>0</v>
      </c>
      <c r="K475" s="41" t="str">
        <f>IF(B475&lt;&gt;0,C475&amp;D475,"")</f>
        <v>911FC9</v>
      </c>
      <c r="L475">
        <f t="shared" si="23"/>
        <v>475</v>
      </c>
      <c r="M475" s="43">
        <f t="shared" si="24"/>
        <v>0</v>
      </c>
      <c r="N475">
        <f t="shared" si="25"/>
        <v>0</v>
      </c>
    </row>
    <row r="476" spans="2:14" ht="12.75" customHeight="1">
      <c r="B476" s="17"/>
      <c r="C476" s="17"/>
      <c r="D476" s="17"/>
      <c r="E476" s="24" t="s">
        <v>55</v>
      </c>
      <c r="F476" s="17"/>
      <c r="G476" s="17"/>
      <c r="H476" s="45"/>
      <c r="I476" s="17"/>
      <c r="K476" s="41"/>
      <c r="L476">
        <f t="shared" si="23"/>
        <v>476</v>
      </c>
      <c r="M476" s="43">
        <f t="shared" si="24"/>
        <v>0</v>
      </c>
      <c r="N476">
        <f t="shared" si="25"/>
        <v>0</v>
      </c>
    </row>
    <row r="477" spans="2:14" ht="12.75" customHeight="1">
      <c r="B477" s="17"/>
      <c r="C477" s="17"/>
      <c r="D477" s="17"/>
      <c r="E477" s="26" t="s">
        <v>534</v>
      </c>
      <c r="F477" s="17"/>
      <c r="G477" s="17"/>
      <c r="H477" s="45"/>
      <c r="I477" s="17"/>
      <c r="K477" s="41"/>
      <c r="L477">
        <f t="shared" si="23"/>
        <v>477</v>
      </c>
      <c r="M477" s="43">
        <f t="shared" si="24"/>
        <v>0</v>
      </c>
      <c r="N477">
        <f t="shared" si="25"/>
        <v>0</v>
      </c>
    </row>
    <row r="478" spans="2:14" ht="12.75" customHeight="1">
      <c r="B478" s="19">
        <v>154</v>
      </c>
      <c r="C478" s="19" t="s">
        <v>210</v>
      </c>
      <c r="D478" s="17" t="s">
        <v>55</v>
      </c>
      <c r="E478" s="20" t="s">
        <v>211</v>
      </c>
      <c r="F478" s="21" t="s">
        <v>69</v>
      </c>
      <c r="G478" s="22"/>
      <c r="H478" s="46"/>
      <c r="I478" s="22">
        <f>ROUND(ROUND(H478,2)*ROUND(G478,2),2)</f>
        <v>0</v>
      </c>
      <c r="K478" s="41" t="str">
        <f>IF(B478&lt;&gt;0,C478&amp;D478,"")</f>
        <v>915221</v>
      </c>
      <c r="L478">
        <f t="shared" si="23"/>
        <v>478</v>
      </c>
      <c r="M478" s="43">
        <f t="shared" si="24"/>
        <v>0</v>
      </c>
      <c r="N478">
        <f t="shared" si="25"/>
        <v>0</v>
      </c>
    </row>
    <row r="479" spans="2:14" ht="12.75" customHeight="1">
      <c r="B479" s="17"/>
      <c r="C479" s="17"/>
      <c r="D479" s="17"/>
      <c r="E479" s="24" t="s">
        <v>55</v>
      </c>
      <c r="F479" s="17"/>
      <c r="G479" s="17"/>
      <c r="H479" s="45"/>
      <c r="I479" s="17"/>
      <c r="K479" s="41"/>
      <c r="L479">
        <f t="shared" si="23"/>
        <v>479</v>
      </c>
      <c r="M479" s="43">
        <f t="shared" si="24"/>
        <v>0</v>
      </c>
      <c r="N479">
        <f t="shared" si="25"/>
        <v>0</v>
      </c>
    </row>
    <row r="480" spans="2:14" ht="12.75" customHeight="1">
      <c r="B480" s="17"/>
      <c r="C480" s="17"/>
      <c r="D480" s="17"/>
      <c r="E480" s="26" t="s">
        <v>212</v>
      </c>
      <c r="F480" s="17"/>
      <c r="G480" s="17"/>
      <c r="H480" s="45"/>
      <c r="I480" s="17"/>
      <c r="K480" s="41"/>
      <c r="L480">
        <f t="shared" si="23"/>
        <v>480</v>
      </c>
      <c r="M480" s="43">
        <f t="shared" si="24"/>
        <v>0</v>
      </c>
      <c r="N480">
        <f t="shared" si="25"/>
        <v>0</v>
      </c>
    </row>
    <row r="481" spans="2:14" ht="12.75" customHeight="1">
      <c r="B481" s="19">
        <v>155</v>
      </c>
      <c r="C481" s="19" t="s">
        <v>214</v>
      </c>
      <c r="D481" s="17" t="s">
        <v>55</v>
      </c>
      <c r="E481" s="20" t="s">
        <v>215</v>
      </c>
      <c r="F481" s="21" t="s">
        <v>104</v>
      </c>
      <c r="G481" s="22"/>
      <c r="H481" s="46"/>
      <c r="I481" s="22">
        <f>ROUND(ROUND(H481,2)*ROUND(G481,2),2)</f>
        <v>0</v>
      </c>
      <c r="K481" s="41" t="str">
        <f>IF(B481&lt;&gt;0,C481&amp;D481,"")</f>
        <v>917212</v>
      </c>
      <c r="L481">
        <f t="shared" si="23"/>
        <v>481</v>
      </c>
      <c r="M481" s="43">
        <f t="shared" si="24"/>
        <v>0</v>
      </c>
      <c r="N481">
        <f t="shared" si="25"/>
        <v>0</v>
      </c>
    </row>
    <row r="482" spans="2:14" ht="12.75" customHeight="1">
      <c r="B482" s="17"/>
      <c r="C482" s="17"/>
      <c r="D482" s="17"/>
      <c r="E482" s="24" t="s">
        <v>216</v>
      </c>
      <c r="F482" s="17"/>
      <c r="G482" s="17"/>
      <c r="H482" s="45"/>
      <c r="I482" s="17"/>
      <c r="K482" s="41"/>
      <c r="L482">
        <f t="shared" si="23"/>
        <v>482</v>
      </c>
      <c r="M482" s="43">
        <f t="shared" si="24"/>
        <v>0</v>
      </c>
      <c r="N482">
        <f t="shared" si="25"/>
        <v>0</v>
      </c>
    </row>
    <row r="483" spans="2:14" ht="12.75" customHeight="1">
      <c r="B483" s="17"/>
      <c r="C483" s="17"/>
      <c r="D483" s="17"/>
      <c r="E483" s="26" t="s">
        <v>217</v>
      </c>
      <c r="F483" s="17"/>
      <c r="G483" s="17"/>
      <c r="H483" s="45"/>
      <c r="I483" s="17"/>
      <c r="K483" s="41"/>
      <c r="L483">
        <f t="shared" si="23"/>
        <v>483</v>
      </c>
      <c r="M483" s="43">
        <f t="shared" si="24"/>
        <v>0</v>
      </c>
      <c r="N483">
        <f t="shared" si="25"/>
        <v>0</v>
      </c>
    </row>
    <row r="484" spans="2:14" ht="12.75" customHeight="1">
      <c r="B484" s="19">
        <v>156</v>
      </c>
      <c r="C484" s="19" t="s">
        <v>219</v>
      </c>
      <c r="D484" s="17" t="s">
        <v>55</v>
      </c>
      <c r="E484" s="20" t="s">
        <v>220</v>
      </c>
      <c r="F484" s="21" t="s">
        <v>104</v>
      </c>
      <c r="G484" s="22"/>
      <c r="H484" s="46"/>
      <c r="I484" s="22">
        <f>ROUND(ROUND(H484,2)*ROUND(G484,2),2)</f>
        <v>0</v>
      </c>
      <c r="K484" s="41" t="str">
        <f>IF(B484&lt;&gt;0,C484&amp;D484,"")</f>
        <v>917224</v>
      </c>
      <c r="L484">
        <f t="shared" si="23"/>
        <v>484</v>
      </c>
      <c r="M484" s="43">
        <f t="shared" si="24"/>
        <v>0</v>
      </c>
      <c r="N484">
        <f t="shared" si="25"/>
        <v>0</v>
      </c>
    </row>
    <row r="485" spans="2:14" ht="12.75" customHeight="1">
      <c r="B485" s="17"/>
      <c r="C485" s="17"/>
      <c r="D485" s="17"/>
      <c r="E485" s="24" t="s">
        <v>216</v>
      </c>
      <c r="F485" s="17"/>
      <c r="G485" s="17"/>
      <c r="H485" s="45"/>
      <c r="I485" s="17"/>
      <c r="K485" s="41"/>
      <c r="L485">
        <f t="shared" si="23"/>
        <v>485</v>
      </c>
      <c r="M485" s="43">
        <f t="shared" si="24"/>
        <v>0</v>
      </c>
      <c r="N485">
        <f t="shared" si="25"/>
        <v>0</v>
      </c>
    </row>
    <row r="486" spans="2:14" ht="12.75" customHeight="1">
      <c r="B486" s="17"/>
      <c r="C486" s="17"/>
      <c r="D486" s="17"/>
      <c r="E486" s="26" t="s">
        <v>221</v>
      </c>
      <c r="F486" s="17"/>
      <c r="G486" s="17"/>
      <c r="H486" s="45"/>
      <c r="I486" s="17"/>
      <c r="K486" s="41"/>
      <c r="L486">
        <f t="shared" si="23"/>
        <v>486</v>
      </c>
      <c r="M486" s="43">
        <f t="shared" si="24"/>
        <v>0</v>
      </c>
      <c r="N486">
        <f t="shared" si="25"/>
        <v>0</v>
      </c>
    </row>
    <row r="487" spans="2:14" ht="12.75" customHeight="1">
      <c r="B487" s="19">
        <v>157</v>
      </c>
      <c r="C487" s="19" t="s">
        <v>309</v>
      </c>
      <c r="D487" s="17" t="s">
        <v>55</v>
      </c>
      <c r="E487" s="20" t="s">
        <v>310</v>
      </c>
      <c r="F487" s="21" t="s">
        <v>104</v>
      </c>
      <c r="G487" s="22"/>
      <c r="H487" s="46"/>
      <c r="I487" s="22">
        <f>ROUND(ROUND(H487,2)*ROUND(G487,2),2)</f>
        <v>0</v>
      </c>
      <c r="K487" s="41" t="str">
        <f>IF(B487&lt;&gt;0,C487&amp;D487,"")</f>
        <v>917424</v>
      </c>
      <c r="L487">
        <f t="shared" si="23"/>
        <v>487</v>
      </c>
      <c r="M487" s="43">
        <f t="shared" si="24"/>
        <v>0</v>
      </c>
      <c r="N487">
        <f t="shared" si="25"/>
        <v>0</v>
      </c>
    </row>
    <row r="488" spans="2:14" ht="12.75" customHeight="1">
      <c r="B488" s="17"/>
      <c r="C488" s="17"/>
      <c r="D488" s="17"/>
      <c r="E488" s="24" t="s">
        <v>311</v>
      </c>
      <c r="F488" s="17"/>
      <c r="G488" s="17"/>
      <c r="H488" s="45"/>
      <c r="I488" s="17"/>
      <c r="K488" s="41"/>
      <c r="L488">
        <f t="shared" si="23"/>
        <v>488</v>
      </c>
      <c r="M488" s="43">
        <f t="shared" si="24"/>
        <v>0</v>
      </c>
      <c r="N488">
        <f t="shared" si="25"/>
        <v>0</v>
      </c>
    </row>
    <row r="489" spans="2:14" ht="12.75" customHeight="1">
      <c r="B489" s="17"/>
      <c r="C489" s="17"/>
      <c r="D489" s="17"/>
      <c r="E489" s="26" t="s">
        <v>226</v>
      </c>
      <c r="F489" s="17"/>
      <c r="G489" s="17"/>
      <c r="H489" s="45"/>
      <c r="I489" s="17"/>
      <c r="K489" s="41"/>
      <c r="L489">
        <f t="shared" si="23"/>
        <v>489</v>
      </c>
      <c r="M489" s="43">
        <f t="shared" si="24"/>
        <v>0</v>
      </c>
      <c r="N489">
        <f t="shared" si="25"/>
        <v>0</v>
      </c>
    </row>
    <row r="490" spans="2:14" ht="12.75" customHeight="1">
      <c r="B490" s="19">
        <v>158</v>
      </c>
      <c r="C490" s="19" t="s">
        <v>666</v>
      </c>
      <c r="D490" s="17" t="s">
        <v>55</v>
      </c>
      <c r="E490" s="20" t="s">
        <v>667</v>
      </c>
      <c r="F490" s="21" t="s">
        <v>104</v>
      </c>
      <c r="G490" s="22"/>
      <c r="H490" s="46"/>
      <c r="I490" s="22">
        <f>ROUND(ROUND(H490,2)*ROUND(G490,2),2)</f>
        <v>0</v>
      </c>
      <c r="K490" s="41" t="str">
        <f>IF(B490&lt;&gt;0,C490&amp;D490,"")</f>
        <v>919111</v>
      </c>
      <c r="L490">
        <f t="shared" si="23"/>
        <v>490</v>
      </c>
      <c r="M490" s="43">
        <f t="shared" si="24"/>
        <v>0</v>
      </c>
      <c r="N490">
        <f t="shared" si="25"/>
        <v>0</v>
      </c>
    </row>
    <row r="491" spans="2:14" ht="12.75" customHeight="1">
      <c r="B491" s="17"/>
      <c r="C491" s="17"/>
      <c r="D491" s="17"/>
      <c r="E491" s="24" t="s">
        <v>482</v>
      </c>
      <c r="F491" s="17"/>
      <c r="G491" s="17"/>
      <c r="H491" s="45"/>
      <c r="I491" s="17"/>
      <c r="K491" s="41"/>
      <c r="L491">
        <f t="shared" si="23"/>
        <v>491</v>
      </c>
      <c r="M491" s="43">
        <f t="shared" si="24"/>
        <v>0</v>
      </c>
      <c r="N491">
        <f t="shared" si="25"/>
        <v>0</v>
      </c>
    </row>
    <row r="492" spans="2:14" ht="12.75" customHeight="1">
      <c r="B492" s="17"/>
      <c r="C492" s="17"/>
      <c r="D492" s="17"/>
      <c r="E492" s="26" t="s">
        <v>564</v>
      </c>
      <c r="F492" s="17"/>
      <c r="G492" s="17"/>
      <c r="H492" s="45"/>
      <c r="I492" s="17"/>
      <c r="K492" s="41"/>
      <c r="L492">
        <f t="shared" si="23"/>
        <v>492</v>
      </c>
      <c r="M492" s="43">
        <f t="shared" si="24"/>
        <v>0</v>
      </c>
      <c r="N492">
        <f t="shared" si="25"/>
        <v>0</v>
      </c>
    </row>
    <row r="493" spans="2:14" ht="12.75" customHeight="1">
      <c r="B493" s="19">
        <v>159</v>
      </c>
      <c r="C493" s="19" t="s">
        <v>535</v>
      </c>
      <c r="D493" s="17" t="s">
        <v>55</v>
      </c>
      <c r="E493" s="20" t="s">
        <v>536</v>
      </c>
      <c r="F493" s="21" t="s">
        <v>104</v>
      </c>
      <c r="G493" s="22"/>
      <c r="H493" s="46"/>
      <c r="I493" s="22">
        <f>ROUND(ROUND(H493,2)*ROUND(G493,2),2)</f>
        <v>0</v>
      </c>
      <c r="K493" s="41" t="str">
        <f>IF(B493&lt;&gt;0,C493&amp;D493,"")</f>
        <v>919112</v>
      </c>
      <c r="L493">
        <f t="shared" si="23"/>
        <v>493</v>
      </c>
      <c r="M493" s="43">
        <f t="shared" si="24"/>
        <v>0</v>
      </c>
      <c r="N493">
        <f t="shared" si="25"/>
        <v>0</v>
      </c>
    </row>
    <row r="494" spans="2:14" ht="12.75" customHeight="1">
      <c r="B494" s="17"/>
      <c r="C494" s="17"/>
      <c r="D494" s="17"/>
      <c r="E494" s="24" t="s">
        <v>55</v>
      </c>
      <c r="F494" s="17"/>
      <c r="G494" s="17"/>
      <c r="H494" s="45"/>
      <c r="I494" s="17"/>
      <c r="K494" s="41"/>
      <c r="L494">
        <f t="shared" si="23"/>
        <v>494</v>
      </c>
      <c r="M494" s="43">
        <f t="shared" si="24"/>
        <v>0</v>
      </c>
      <c r="N494">
        <f t="shared" si="25"/>
        <v>0</v>
      </c>
    </row>
    <row r="495" spans="2:14" ht="12.75" customHeight="1">
      <c r="B495" s="17"/>
      <c r="C495" s="17"/>
      <c r="D495" s="17"/>
      <c r="E495" s="26" t="s">
        <v>537</v>
      </c>
      <c r="F495" s="17"/>
      <c r="G495" s="17"/>
      <c r="H495" s="45"/>
      <c r="I495" s="17"/>
      <c r="K495" s="41"/>
      <c r="L495">
        <f t="shared" si="23"/>
        <v>495</v>
      </c>
      <c r="M495" s="43">
        <f t="shared" si="24"/>
        <v>0</v>
      </c>
      <c r="N495">
        <f t="shared" si="25"/>
        <v>0</v>
      </c>
    </row>
    <row r="496" spans="2:14" ht="12.75" customHeight="1">
      <c r="B496" s="19">
        <v>160</v>
      </c>
      <c r="C496" s="19" t="s">
        <v>312</v>
      </c>
      <c r="D496" s="17" t="s">
        <v>55</v>
      </c>
      <c r="E496" s="20" t="s">
        <v>313</v>
      </c>
      <c r="F496" s="21" t="s">
        <v>104</v>
      </c>
      <c r="G496" s="22"/>
      <c r="H496" s="46"/>
      <c r="I496" s="22">
        <f>ROUND(ROUND(H496,2)*ROUND(G496,2),2)</f>
        <v>0</v>
      </c>
      <c r="K496" s="41" t="str">
        <f>IF(B496&lt;&gt;0,C496&amp;D496,"")</f>
        <v>919146</v>
      </c>
      <c r="L496">
        <f t="shared" si="23"/>
        <v>496</v>
      </c>
      <c r="M496" s="43">
        <f t="shared" si="24"/>
        <v>0</v>
      </c>
      <c r="N496">
        <f t="shared" si="25"/>
        <v>0</v>
      </c>
    </row>
    <row r="497" spans="2:14" ht="12.75" customHeight="1">
      <c r="B497" s="17"/>
      <c r="C497" s="17"/>
      <c r="D497" s="17"/>
      <c r="E497" s="24" t="s">
        <v>55</v>
      </c>
      <c r="F497" s="17"/>
      <c r="G497" s="17"/>
      <c r="H497" s="45"/>
      <c r="I497" s="17"/>
      <c r="K497" s="41"/>
      <c r="L497">
        <f t="shared" si="23"/>
        <v>497</v>
      </c>
      <c r="M497" s="43">
        <f t="shared" si="24"/>
        <v>0</v>
      </c>
      <c r="N497">
        <f t="shared" si="25"/>
        <v>0</v>
      </c>
    </row>
    <row r="498" spans="2:14" ht="12.75" customHeight="1">
      <c r="B498" s="17"/>
      <c r="C498" s="17"/>
      <c r="D498" s="17"/>
      <c r="E498" s="26" t="s">
        <v>314</v>
      </c>
      <c r="F498" s="17"/>
      <c r="G498" s="17"/>
      <c r="H498" s="45"/>
      <c r="I498" s="17"/>
      <c r="K498" s="41"/>
      <c r="L498">
        <f t="shared" si="23"/>
        <v>498</v>
      </c>
      <c r="M498" s="43">
        <f t="shared" si="24"/>
        <v>0</v>
      </c>
      <c r="N498">
        <f t="shared" si="25"/>
        <v>0</v>
      </c>
    </row>
    <row r="499" spans="2:14" ht="12.75" customHeight="1">
      <c r="B499" s="19">
        <v>161</v>
      </c>
      <c r="C499" s="19" t="s">
        <v>315</v>
      </c>
      <c r="D499" s="17" t="s">
        <v>55</v>
      </c>
      <c r="E499" s="20" t="s">
        <v>316</v>
      </c>
      <c r="F499" s="21" t="s">
        <v>74</v>
      </c>
      <c r="G499" s="22"/>
      <c r="H499" s="46"/>
      <c r="I499" s="22">
        <f>ROUND(ROUND(H499,2)*ROUND(G499,2),2)</f>
        <v>0</v>
      </c>
      <c r="K499" s="41" t="str">
        <f>IF(B499&lt;&gt;0,C499&amp;D499,"")</f>
        <v>919154</v>
      </c>
      <c r="L499">
        <f t="shared" si="23"/>
        <v>499</v>
      </c>
      <c r="M499" s="43">
        <f t="shared" si="24"/>
        <v>0</v>
      </c>
      <c r="N499">
        <f t="shared" si="25"/>
        <v>0</v>
      </c>
    </row>
    <row r="500" spans="2:14" ht="12.75" customHeight="1">
      <c r="B500" s="17"/>
      <c r="C500" s="17"/>
      <c r="D500" s="17"/>
      <c r="E500" s="24" t="s">
        <v>413</v>
      </c>
      <c r="F500" s="17"/>
      <c r="G500" s="17"/>
      <c r="H500" s="45"/>
      <c r="I500" s="17"/>
      <c r="K500" s="41"/>
      <c r="L500">
        <f t="shared" si="23"/>
        <v>500</v>
      </c>
      <c r="M500" s="43">
        <f t="shared" si="24"/>
        <v>0</v>
      </c>
      <c r="N500">
        <f t="shared" si="25"/>
        <v>0</v>
      </c>
    </row>
    <row r="501" spans="2:14" ht="12.75" customHeight="1">
      <c r="B501" s="17"/>
      <c r="C501" s="17"/>
      <c r="D501" s="17"/>
      <c r="E501" s="26" t="s">
        <v>55</v>
      </c>
      <c r="F501" s="17"/>
      <c r="G501" s="17"/>
      <c r="H501" s="45"/>
      <c r="I501" s="17"/>
      <c r="K501" s="41"/>
      <c r="L501">
        <f t="shared" si="23"/>
        <v>501</v>
      </c>
      <c r="M501" s="43">
        <f t="shared" si="24"/>
        <v>0</v>
      </c>
      <c r="N501">
        <f t="shared" si="25"/>
        <v>0</v>
      </c>
    </row>
    <row r="502" spans="2:14" ht="12.75" customHeight="1">
      <c r="B502" s="19">
        <v>162</v>
      </c>
      <c r="C502" s="19" t="s">
        <v>317</v>
      </c>
      <c r="D502" s="17" t="s">
        <v>55</v>
      </c>
      <c r="E502" s="20" t="s">
        <v>318</v>
      </c>
      <c r="F502" s="21" t="s">
        <v>104</v>
      </c>
      <c r="G502" s="22"/>
      <c r="H502" s="46"/>
      <c r="I502" s="22">
        <f>ROUND(ROUND(H502,2)*ROUND(G502,2),2)</f>
        <v>0</v>
      </c>
      <c r="K502" s="41" t="str">
        <f>IF(B502&lt;&gt;0,C502&amp;D502,"")</f>
        <v>931328</v>
      </c>
      <c r="L502">
        <f t="shared" si="23"/>
        <v>502</v>
      </c>
      <c r="M502" s="43">
        <f t="shared" si="24"/>
        <v>0</v>
      </c>
      <c r="N502">
        <f t="shared" si="25"/>
        <v>0</v>
      </c>
    </row>
    <row r="503" spans="2:14" ht="12.75" customHeight="1">
      <c r="B503" s="17"/>
      <c r="C503" s="17"/>
      <c r="D503" s="17"/>
      <c r="E503" s="24" t="s">
        <v>55</v>
      </c>
      <c r="F503" s="17"/>
      <c r="G503" s="17"/>
      <c r="H503" s="45"/>
      <c r="I503" s="17"/>
      <c r="K503" s="41"/>
      <c r="L503">
        <f t="shared" si="23"/>
        <v>503</v>
      </c>
      <c r="M503" s="43">
        <f t="shared" si="24"/>
        <v>0</v>
      </c>
      <c r="N503">
        <f t="shared" si="25"/>
        <v>0</v>
      </c>
    </row>
    <row r="504" spans="2:14" ht="12.75" customHeight="1">
      <c r="B504" s="17"/>
      <c r="C504" s="17"/>
      <c r="D504" s="17"/>
      <c r="E504" s="26" t="s">
        <v>55</v>
      </c>
      <c r="F504" s="17"/>
      <c r="G504" s="17"/>
      <c r="H504" s="45"/>
      <c r="I504" s="17"/>
      <c r="K504" s="41"/>
      <c r="L504">
        <f t="shared" si="23"/>
        <v>504</v>
      </c>
      <c r="M504" s="43">
        <f t="shared" si="24"/>
        <v>0</v>
      </c>
      <c r="N504">
        <f t="shared" si="25"/>
        <v>0</v>
      </c>
    </row>
    <row r="505" spans="2:14" ht="12.75" customHeight="1">
      <c r="B505" s="19">
        <v>163</v>
      </c>
      <c r="C505" s="19" t="s">
        <v>319</v>
      </c>
      <c r="D505" s="17" t="s">
        <v>55</v>
      </c>
      <c r="E505" s="20" t="s">
        <v>320</v>
      </c>
      <c r="F505" s="21" t="s">
        <v>104</v>
      </c>
      <c r="G505" s="22"/>
      <c r="H505" s="46"/>
      <c r="I505" s="22">
        <f>ROUND(ROUND(H505,2)*ROUND(G505,2),2)</f>
        <v>0</v>
      </c>
      <c r="K505" s="41" t="str">
        <f>IF(B505&lt;&gt;0,C505&amp;D505,"")</f>
        <v>931337</v>
      </c>
      <c r="L505">
        <f t="shared" si="23"/>
        <v>505</v>
      </c>
      <c r="M505" s="43">
        <f t="shared" si="24"/>
        <v>0</v>
      </c>
      <c r="N505">
        <f t="shared" si="25"/>
        <v>0</v>
      </c>
    </row>
    <row r="506" spans="2:14" ht="12.75" customHeight="1">
      <c r="B506" s="17"/>
      <c r="C506" s="17"/>
      <c r="D506" s="17"/>
      <c r="E506" s="24" t="s">
        <v>55</v>
      </c>
      <c r="F506" s="17"/>
      <c r="G506" s="17"/>
      <c r="H506" s="45"/>
      <c r="I506" s="17"/>
      <c r="K506" s="41"/>
      <c r="L506">
        <f t="shared" si="23"/>
        <v>506</v>
      </c>
      <c r="M506" s="43">
        <f t="shared" si="24"/>
        <v>0</v>
      </c>
      <c r="N506">
        <f t="shared" si="25"/>
        <v>0</v>
      </c>
    </row>
    <row r="507" spans="2:14" ht="12.75" customHeight="1">
      <c r="B507" s="17"/>
      <c r="C507" s="17"/>
      <c r="D507" s="17"/>
      <c r="E507" s="26" t="s">
        <v>55</v>
      </c>
      <c r="F507" s="17"/>
      <c r="G507" s="17"/>
      <c r="H507" s="45"/>
      <c r="I507" s="17"/>
      <c r="K507" s="41"/>
      <c r="L507">
        <f t="shared" si="23"/>
        <v>507</v>
      </c>
      <c r="M507" s="43">
        <f t="shared" si="24"/>
        <v>0</v>
      </c>
      <c r="N507">
        <f t="shared" si="25"/>
        <v>0</v>
      </c>
    </row>
    <row r="508" spans="2:14" ht="12.75" customHeight="1">
      <c r="B508" s="19">
        <v>164</v>
      </c>
      <c r="C508" s="19" t="s">
        <v>321</v>
      </c>
      <c r="D508" s="17" t="s">
        <v>55</v>
      </c>
      <c r="E508" s="20" t="s">
        <v>322</v>
      </c>
      <c r="F508" s="21" t="s">
        <v>104</v>
      </c>
      <c r="G508" s="22"/>
      <c r="H508" s="46"/>
      <c r="I508" s="22">
        <f>ROUND(ROUND(H508,2)*ROUND(G508,2),2)</f>
        <v>0</v>
      </c>
      <c r="K508" s="41" t="str">
        <f>IF(B508&lt;&gt;0,C508&amp;D508,"")</f>
        <v>93150R</v>
      </c>
      <c r="L508">
        <f t="shared" si="23"/>
        <v>508</v>
      </c>
      <c r="M508" s="43">
        <f t="shared" si="24"/>
        <v>0</v>
      </c>
      <c r="N508">
        <f t="shared" si="25"/>
        <v>0</v>
      </c>
    </row>
    <row r="509" spans="2:14" ht="12.75" customHeight="1">
      <c r="B509" s="17"/>
      <c r="C509" s="17"/>
      <c r="D509" s="17"/>
      <c r="E509" s="24" t="s">
        <v>323</v>
      </c>
      <c r="F509" s="17"/>
      <c r="G509" s="17"/>
      <c r="H509" s="45"/>
      <c r="I509" s="17"/>
      <c r="K509" s="41"/>
      <c r="L509">
        <f t="shared" si="23"/>
        <v>509</v>
      </c>
      <c r="M509" s="43">
        <f t="shared" si="24"/>
        <v>0</v>
      </c>
      <c r="N509">
        <f t="shared" si="25"/>
        <v>0</v>
      </c>
    </row>
    <row r="510" spans="2:14" ht="12.75" customHeight="1">
      <c r="B510" s="17"/>
      <c r="C510" s="17"/>
      <c r="D510" s="17"/>
      <c r="E510" s="26" t="s">
        <v>55</v>
      </c>
      <c r="F510" s="17"/>
      <c r="G510" s="17"/>
      <c r="H510" s="45"/>
      <c r="I510" s="17"/>
      <c r="K510" s="41"/>
      <c r="L510">
        <f t="shared" si="23"/>
        <v>510</v>
      </c>
      <c r="M510" s="43">
        <f t="shared" si="24"/>
        <v>0</v>
      </c>
      <c r="N510">
        <f t="shared" si="25"/>
        <v>0</v>
      </c>
    </row>
    <row r="511" spans="2:14" ht="12.75" customHeight="1">
      <c r="B511" s="19">
        <v>165</v>
      </c>
      <c r="C511" s="19" t="s">
        <v>415</v>
      </c>
      <c r="D511" s="17" t="s">
        <v>55</v>
      </c>
      <c r="E511" s="20" t="s">
        <v>416</v>
      </c>
      <c r="F511" s="21" t="s">
        <v>104</v>
      </c>
      <c r="G511" s="22"/>
      <c r="H511" s="46"/>
      <c r="I511" s="22">
        <f>ROUND(ROUND(H511,2)*ROUND(G511,2),2)</f>
        <v>0</v>
      </c>
      <c r="K511" s="41" t="str">
        <f>IF(B511&lt;&gt;0,C511&amp;D511,"")</f>
        <v>93152</v>
      </c>
      <c r="L511">
        <f t="shared" si="23"/>
        <v>511</v>
      </c>
      <c r="M511" s="43">
        <f t="shared" si="24"/>
        <v>0</v>
      </c>
      <c r="N511">
        <f t="shared" si="25"/>
        <v>0</v>
      </c>
    </row>
    <row r="512" spans="2:14" ht="12.75" customHeight="1">
      <c r="B512" s="17"/>
      <c r="C512" s="17"/>
      <c r="D512" s="17"/>
      <c r="E512" s="24" t="s">
        <v>417</v>
      </c>
      <c r="F512" s="17"/>
      <c r="G512" s="17"/>
      <c r="H512" s="45"/>
      <c r="I512" s="17"/>
      <c r="K512" s="41"/>
      <c r="L512">
        <f t="shared" si="23"/>
        <v>512</v>
      </c>
      <c r="M512" s="43">
        <f t="shared" si="24"/>
        <v>0</v>
      </c>
      <c r="N512">
        <f t="shared" si="25"/>
        <v>0</v>
      </c>
    </row>
    <row r="513" spans="2:14" ht="12.75" customHeight="1">
      <c r="B513" s="17"/>
      <c r="C513" s="17"/>
      <c r="D513" s="17"/>
      <c r="E513" s="26" t="s">
        <v>226</v>
      </c>
      <c r="F513" s="17"/>
      <c r="G513" s="17"/>
      <c r="H513" s="45"/>
      <c r="I513" s="17"/>
      <c r="K513" s="41"/>
      <c r="L513">
        <f t="shared" si="23"/>
        <v>513</v>
      </c>
      <c r="M513" s="43">
        <f t="shared" si="24"/>
        <v>0</v>
      </c>
      <c r="N513">
        <f t="shared" si="25"/>
        <v>0</v>
      </c>
    </row>
    <row r="514" spans="2:14" ht="12.75" customHeight="1">
      <c r="B514" s="19">
        <v>166</v>
      </c>
      <c r="C514" s="19" t="s">
        <v>418</v>
      </c>
      <c r="D514" s="17" t="s">
        <v>55</v>
      </c>
      <c r="E514" s="20" t="s">
        <v>419</v>
      </c>
      <c r="F514" s="21" t="s">
        <v>104</v>
      </c>
      <c r="G514" s="22"/>
      <c r="H514" s="46"/>
      <c r="I514" s="22">
        <f>ROUND(ROUND(H514,2)*ROUND(G514,2),2)</f>
        <v>0</v>
      </c>
      <c r="K514" s="41" t="str">
        <f>IF(B514&lt;&gt;0,C514&amp;D514,"")</f>
        <v>93165</v>
      </c>
      <c r="L514">
        <f t="shared" si="23"/>
        <v>514</v>
      </c>
      <c r="M514" s="43">
        <f t="shared" si="24"/>
        <v>0</v>
      </c>
      <c r="N514">
        <f t="shared" si="25"/>
        <v>0</v>
      </c>
    </row>
    <row r="515" spans="2:14" ht="12.75" customHeight="1">
      <c r="B515" s="17"/>
      <c r="C515" s="17"/>
      <c r="D515" s="17"/>
      <c r="E515" s="24" t="s">
        <v>55</v>
      </c>
      <c r="F515" s="17"/>
      <c r="G515" s="17"/>
      <c r="H515" s="45"/>
      <c r="I515" s="17"/>
      <c r="K515" s="41"/>
      <c r="L515">
        <f t="shared" si="23"/>
        <v>515</v>
      </c>
      <c r="M515" s="43">
        <f t="shared" si="24"/>
        <v>0</v>
      </c>
      <c r="N515">
        <f t="shared" si="25"/>
        <v>0</v>
      </c>
    </row>
    <row r="516" spans="2:14" ht="12.75" customHeight="1">
      <c r="B516" s="17"/>
      <c r="C516" s="17"/>
      <c r="D516" s="17"/>
      <c r="E516" s="26" t="s">
        <v>226</v>
      </c>
      <c r="F516" s="17"/>
      <c r="G516" s="17"/>
      <c r="H516" s="45"/>
      <c r="I516" s="17"/>
      <c r="K516" s="41"/>
      <c r="L516">
        <f t="shared" si="23"/>
        <v>516</v>
      </c>
      <c r="M516" s="43">
        <f t="shared" si="24"/>
        <v>0</v>
      </c>
      <c r="N516">
        <f t="shared" si="25"/>
        <v>0</v>
      </c>
    </row>
    <row r="517" spans="2:14" ht="12.75" customHeight="1">
      <c r="B517" s="19">
        <v>167</v>
      </c>
      <c r="C517" s="19" t="s">
        <v>324</v>
      </c>
      <c r="D517" s="17" t="s">
        <v>55</v>
      </c>
      <c r="E517" s="20" t="s">
        <v>325</v>
      </c>
      <c r="F517" s="21" t="s">
        <v>69</v>
      </c>
      <c r="G517" s="22"/>
      <c r="H517" s="46"/>
      <c r="I517" s="22">
        <f>ROUND(ROUND(H517,2)*ROUND(G517,2),2)</f>
        <v>0</v>
      </c>
      <c r="K517" s="41" t="str">
        <f>IF(B517&lt;&gt;0,C517&amp;D517,"")</f>
        <v>932111</v>
      </c>
      <c r="L517">
        <f t="shared" si="23"/>
        <v>517</v>
      </c>
      <c r="M517" s="43">
        <f t="shared" si="24"/>
        <v>0</v>
      </c>
      <c r="N517">
        <f t="shared" si="25"/>
        <v>0</v>
      </c>
    </row>
    <row r="518" spans="2:14" ht="12.75" customHeight="1">
      <c r="B518" s="17"/>
      <c r="C518" s="17"/>
      <c r="D518" s="17"/>
      <c r="E518" s="24" t="s">
        <v>326</v>
      </c>
      <c r="F518" s="17"/>
      <c r="G518" s="17"/>
      <c r="H518" s="45"/>
      <c r="I518" s="17"/>
      <c r="K518" s="41"/>
      <c r="L518">
        <f t="shared" si="23"/>
        <v>518</v>
      </c>
      <c r="M518" s="43">
        <f t="shared" si="24"/>
        <v>0</v>
      </c>
      <c r="N518">
        <f t="shared" si="25"/>
        <v>0</v>
      </c>
    </row>
    <row r="519" spans="2:14" ht="12.75" customHeight="1">
      <c r="B519" s="17"/>
      <c r="C519" s="17"/>
      <c r="D519" s="17"/>
      <c r="E519" s="26" t="s">
        <v>55</v>
      </c>
      <c r="F519" s="17"/>
      <c r="G519" s="17"/>
      <c r="H519" s="45"/>
      <c r="I519" s="17"/>
      <c r="K519" s="41"/>
      <c r="L519">
        <f t="shared" si="23"/>
        <v>519</v>
      </c>
      <c r="M519" s="43">
        <f t="shared" si="24"/>
        <v>0</v>
      </c>
      <c r="N519">
        <f t="shared" si="25"/>
        <v>0</v>
      </c>
    </row>
    <row r="520" spans="2:14" ht="12.75" customHeight="1">
      <c r="B520" s="19">
        <v>168</v>
      </c>
      <c r="C520" s="19" t="s">
        <v>327</v>
      </c>
      <c r="D520" s="17" t="s">
        <v>55</v>
      </c>
      <c r="E520" s="20" t="s">
        <v>328</v>
      </c>
      <c r="F520" s="21" t="s">
        <v>69</v>
      </c>
      <c r="G520" s="22"/>
      <c r="H520" s="46"/>
      <c r="I520" s="22">
        <f>ROUND(ROUND(H520,2)*ROUND(G520,2),2)</f>
        <v>0</v>
      </c>
      <c r="K520" s="41" t="str">
        <f>IF(B520&lt;&gt;0,C520&amp;D520,"")</f>
        <v>932112</v>
      </c>
      <c r="L520">
        <f t="shared" si="23"/>
        <v>520</v>
      </c>
      <c r="M520" s="43">
        <f t="shared" si="24"/>
        <v>0</v>
      </c>
      <c r="N520">
        <f t="shared" si="25"/>
        <v>0</v>
      </c>
    </row>
    <row r="521" spans="2:14" ht="12.75" customHeight="1">
      <c r="B521" s="17"/>
      <c r="C521" s="17"/>
      <c r="D521" s="17"/>
      <c r="E521" s="24" t="s">
        <v>55</v>
      </c>
      <c r="F521" s="17"/>
      <c r="G521" s="17"/>
      <c r="H521" s="45"/>
      <c r="I521" s="17"/>
      <c r="K521" s="41"/>
      <c r="L521">
        <f t="shared" si="23"/>
        <v>521</v>
      </c>
      <c r="M521" s="43">
        <f t="shared" si="24"/>
        <v>0</v>
      </c>
      <c r="N521">
        <f t="shared" si="25"/>
        <v>0</v>
      </c>
    </row>
    <row r="522" spans="2:14" ht="12.75" customHeight="1">
      <c r="B522" s="17"/>
      <c r="C522" s="17"/>
      <c r="D522" s="17"/>
      <c r="E522" s="26" t="s">
        <v>55</v>
      </c>
      <c r="F522" s="17"/>
      <c r="G522" s="17"/>
      <c r="H522" s="45"/>
      <c r="I522" s="17"/>
      <c r="K522" s="41"/>
      <c r="L522">
        <f t="shared" si="23"/>
        <v>522</v>
      </c>
      <c r="M522" s="43">
        <f t="shared" si="24"/>
        <v>0</v>
      </c>
      <c r="N522">
        <f t="shared" si="25"/>
        <v>0</v>
      </c>
    </row>
    <row r="523" spans="2:14" ht="12.75" customHeight="1">
      <c r="B523" s="19">
        <v>169</v>
      </c>
      <c r="C523" s="19" t="s">
        <v>223</v>
      </c>
      <c r="D523" s="17" t="s">
        <v>55</v>
      </c>
      <c r="E523" s="20" t="s">
        <v>224</v>
      </c>
      <c r="F523" s="21" t="s">
        <v>104</v>
      </c>
      <c r="G523" s="22"/>
      <c r="H523" s="46"/>
      <c r="I523" s="22">
        <f>ROUND(ROUND(H523,2)*ROUND(G523,2),2)</f>
        <v>0</v>
      </c>
      <c r="K523" s="41" t="str">
        <f>IF(B523&lt;&gt;0,C523&amp;D523,"")</f>
        <v>935212</v>
      </c>
      <c r="L523">
        <f t="shared" si="23"/>
        <v>523</v>
      </c>
      <c r="M523" s="43">
        <f t="shared" si="24"/>
        <v>0</v>
      </c>
      <c r="N523">
        <f t="shared" si="25"/>
        <v>0</v>
      </c>
    </row>
    <row r="524" spans="2:14" ht="12.75" customHeight="1">
      <c r="B524" s="17"/>
      <c r="C524" s="17"/>
      <c r="D524" s="17"/>
      <c r="E524" s="24" t="s">
        <v>225</v>
      </c>
      <c r="F524" s="17"/>
      <c r="G524" s="17"/>
      <c r="H524" s="45"/>
      <c r="I524" s="17"/>
      <c r="K524" s="41"/>
      <c r="L524">
        <f t="shared" si="23"/>
        <v>524</v>
      </c>
      <c r="M524" s="43">
        <f t="shared" si="24"/>
        <v>0</v>
      </c>
      <c r="N524">
        <f t="shared" si="25"/>
        <v>0</v>
      </c>
    </row>
    <row r="525" spans="2:14" ht="12.75" customHeight="1">
      <c r="B525" s="17"/>
      <c r="C525" s="17"/>
      <c r="D525" s="17"/>
      <c r="E525" s="26" t="s">
        <v>226</v>
      </c>
      <c r="F525" s="17"/>
      <c r="G525" s="17"/>
      <c r="H525" s="45"/>
      <c r="I525" s="17"/>
      <c r="K525" s="41"/>
      <c r="L525">
        <f t="shared" si="23"/>
        <v>525</v>
      </c>
      <c r="M525" s="43">
        <f t="shared" si="24"/>
        <v>0</v>
      </c>
      <c r="N525">
        <f t="shared" si="25"/>
        <v>0</v>
      </c>
    </row>
    <row r="526" spans="2:14" ht="12.75" customHeight="1">
      <c r="B526" s="19">
        <v>170</v>
      </c>
      <c r="C526" s="19" t="s">
        <v>228</v>
      </c>
      <c r="D526" s="17" t="s">
        <v>55</v>
      </c>
      <c r="E526" s="20" t="s">
        <v>229</v>
      </c>
      <c r="F526" s="21" t="s">
        <v>230</v>
      </c>
      <c r="G526" s="22"/>
      <c r="H526" s="46"/>
      <c r="I526" s="22">
        <f>ROUND(ROUND(H526,2)*ROUND(G526,2),2)</f>
        <v>0</v>
      </c>
      <c r="K526" s="41" t="str">
        <f>IF(B526&lt;&gt;0,C526&amp;D526,"")</f>
        <v>93650</v>
      </c>
      <c r="L526">
        <f aca="true" t="shared" si="26" ref="L526:L589">ROW(K526)</f>
        <v>526</v>
      </c>
      <c r="M526" s="43">
        <f aca="true" t="shared" si="27" ref="M526:M589">H526</f>
        <v>0</v>
      </c>
      <c r="N526">
        <f aca="true" t="shared" si="28" ref="N526:N589">IF(M526&lt;&gt;0,1,0)</f>
        <v>0</v>
      </c>
    </row>
    <row r="527" spans="2:14" ht="12.75" customHeight="1">
      <c r="B527" s="17"/>
      <c r="C527" s="17"/>
      <c r="D527" s="17"/>
      <c r="E527" s="24" t="s">
        <v>55</v>
      </c>
      <c r="F527" s="17"/>
      <c r="G527" s="17"/>
      <c r="H527" s="45"/>
      <c r="I527" s="17"/>
      <c r="K527" s="41"/>
      <c r="L527">
        <f t="shared" si="26"/>
        <v>527</v>
      </c>
      <c r="M527" s="43">
        <f t="shared" si="27"/>
        <v>0</v>
      </c>
      <c r="N527">
        <f t="shared" si="28"/>
        <v>0</v>
      </c>
    </row>
    <row r="528" spans="2:14" ht="12.75" customHeight="1">
      <c r="B528" s="17"/>
      <c r="C528" s="17"/>
      <c r="D528" s="17"/>
      <c r="E528" s="26" t="s">
        <v>55</v>
      </c>
      <c r="F528" s="17"/>
      <c r="G528" s="17"/>
      <c r="H528" s="45"/>
      <c r="I528" s="17"/>
      <c r="K528" s="41"/>
      <c r="L528">
        <f t="shared" si="26"/>
        <v>528</v>
      </c>
      <c r="M528" s="43">
        <f t="shared" si="27"/>
        <v>0</v>
      </c>
      <c r="N528">
        <f t="shared" si="28"/>
        <v>0</v>
      </c>
    </row>
    <row r="529" spans="2:14" ht="12.75" customHeight="1">
      <c r="B529" s="19">
        <v>171</v>
      </c>
      <c r="C529" s="19" t="s">
        <v>232</v>
      </c>
      <c r="D529" s="17" t="s">
        <v>55</v>
      </c>
      <c r="E529" s="20" t="s">
        <v>233</v>
      </c>
      <c r="F529" s="21" t="s">
        <v>74</v>
      </c>
      <c r="G529" s="22"/>
      <c r="H529" s="46"/>
      <c r="I529" s="22">
        <f>ROUND(ROUND(H529,2)*ROUND(G529,2),2)</f>
        <v>0</v>
      </c>
      <c r="K529" s="41" t="str">
        <f>IF(B529&lt;&gt;0,C529&amp;D529,"")</f>
        <v>936531</v>
      </c>
      <c r="L529">
        <f t="shared" si="26"/>
        <v>529</v>
      </c>
      <c r="M529" s="43">
        <f t="shared" si="27"/>
        <v>0</v>
      </c>
      <c r="N529">
        <f t="shared" si="28"/>
        <v>0</v>
      </c>
    </row>
    <row r="530" spans="2:14" ht="12.75" customHeight="1">
      <c r="B530" s="17"/>
      <c r="C530" s="17"/>
      <c r="D530" s="17"/>
      <c r="E530" s="24" t="s">
        <v>55</v>
      </c>
      <c r="F530" s="17"/>
      <c r="G530" s="17"/>
      <c r="H530" s="45"/>
      <c r="I530" s="17"/>
      <c r="K530" s="41"/>
      <c r="L530">
        <f t="shared" si="26"/>
        <v>530</v>
      </c>
      <c r="M530" s="43">
        <f t="shared" si="27"/>
        <v>0</v>
      </c>
      <c r="N530">
        <f t="shared" si="28"/>
        <v>0</v>
      </c>
    </row>
    <row r="531" spans="2:14" ht="12.75" customHeight="1">
      <c r="B531" s="17"/>
      <c r="C531" s="17"/>
      <c r="D531" s="17"/>
      <c r="E531" s="26" t="s">
        <v>55</v>
      </c>
      <c r="F531" s="17"/>
      <c r="G531" s="17"/>
      <c r="H531" s="45"/>
      <c r="I531" s="17"/>
      <c r="K531" s="41"/>
      <c r="L531">
        <f t="shared" si="26"/>
        <v>531</v>
      </c>
      <c r="M531" s="43">
        <f t="shared" si="27"/>
        <v>0</v>
      </c>
      <c r="N531">
        <f t="shared" si="28"/>
        <v>0</v>
      </c>
    </row>
    <row r="532" spans="2:14" ht="12.75" customHeight="1">
      <c r="B532" s="19">
        <v>172</v>
      </c>
      <c r="C532" s="19" t="s">
        <v>671</v>
      </c>
      <c r="D532" s="17" t="s">
        <v>55</v>
      </c>
      <c r="E532" s="20" t="s">
        <v>672</v>
      </c>
      <c r="F532" s="21" t="s">
        <v>74</v>
      </c>
      <c r="G532" s="22"/>
      <c r="H532" s="46"/>
      <c r="I532" s="22">
        <f>ROUND(ROUND(H532,2)*ROUND(G532,2),2)</f>
        <v>0</v>
      </c>
      <c r="K532" s="41" t="str">
        <f>IF(B532&lt;&gt;0,C532&amp;D532,"")</f>
        <v>936541</v>
      </c>
      <c r="L532">
        <f t="shared" si="26"/>
        <v>532</v>
      </c>
      <c r="M532" s="43">
        <f t="shared" si="27"/>
        <v>0</v>
      </c>
      <c r="N532">
        <f t="shared" si="28"/>
        <v>0</v>
      </c>
    </row>
    <row r="533" spans="2:14" ht="12.75" customHeight="1">
      <c r="B533" s="17"/>
      <c r="C533" s="17"/>
      <c r="D533" s="17"/>
      <c r="E533" s="24" t="s">
        <v>673</v>
      </c>
      <c r="F533" s="17"/>
      <c r="G533" s="17"/>
      <c r="H533" s="45"/>
      <c r="I533" s="17"/>
      <c r="K533" s="41"/>
      <c r="L533">
        <f t="shared" si="26"/>
        <v>533</v>
      </c>
      <c r="M533" s="43">
        <f t="shared" si="27"/>
        <v>0</v>
      </c>
      <c r="N533">
        <f t="shared" si="28"/>
        <v>0</v>
      </c>
    </row>
    <row r="534" spans="2:14" ht="12.75" customHeight="1">
      <c r="B534" s="17"/>
      <c r="C534" s="17"/>
      <c r="D534" s="17"/>
      <c r="E534" s="26" t="s">
        <v>344</v>
      </c>
      <c r="F534" s="17"/>
      <c r="G534" s="17"/>
      <c r="H534" s="45"/>
      <c r="I534" s="17"/>
      <c r="K534" s="41"/>
      <c r="L534">
        <f t="shared" si="26"/>
        <v>534</v>
      </c>
      <c r="M534" s="43">
        <f t="shared" si="27"/>
        <v>0</v>
      </c>
      <c r="N534">
        <f t="shared" si="28"/>
        <v>0</v>
      </c>
    </row>
    <row r="535" spans="2:14" ht="12.75" customHeight="1">
      <c r="B535" s="19">
        <v>173</v>
      </c>
      <c r="C535" s="19" t="s">
        <v>702</v>
      </c>
      <c r="D535" s="17" t="s">
        <v>55</v>
      </c>
      <c r="E535" s="20" t="s">
        <v>703</v>
      </c>
      <c r="F535" s="21" t="s">
        <v>69</v>
      </c>
      <c r="G535" s="22"/>
      <c r="H535" s="46"/>
      <c r="I535" s="22">
        <f>ROUND(ROUND(H535,2)*ROUND(G535,2),2)</f>
        <v>0</v>
      </c>
      <c r="K535" s="41" t="str">
        <f>IF(B535&lt;&gt;0,C535&amp;D535,"")</f>
        <v>93811</v>
      </c>
      <c r="L535">
        <f t="shared" si="26"/>
        <v>535</v>
      </c>
      <c r="M535" s="43">
        <f t="shared" si="27"/>
        <v>0</v>
      </c>
      <c r="N535">
        <f t="shared" si="28"/>
        <v>0</v>
      </c>
    </row>
    <row r="536" spans="2:14" ht="12.75" customHeight="1">
      <c r="B536" s="17"/>
      <c r="C536" s="17"/>
      <c r="D536" s="17"/>
      <c r="E536" s="24" t="s">
        <v>704</v>
      </c>
      <c r="F536" s="17"/>
      <c r="G536" s="17"/>
      <c r="H536" s="45"/>
      <c r="I536" s="17"/>
      <c r="K536" s="41"/>
      <c r="L536">
        <f t="shared" si="26"/>
        <v>536</v>
      </c>
      <c r="M536" s="43">
        <f t="shared" si="27"/>
        <v>0</v>
      </c>
      <c r="N536">
        <f t="shared" si="28"/>
        <v>0</v>
      </c>
    </row>
    <row r="537" spans="2:14" ht="12.75" customHeight="1">
      <c r="B537" s="17"/>
      <c r="C537" s="17"/>
      <c r="D537" s="17"/>
      <c r="E537" s="26" t="s">
        <v>705</v>
      </c>
      <c r="F537" s="17"/>
      <c r="G537" s="17"/>
      <c r="H537" s="45"/>
      <c r="I537" s="17"/>
      <c r="K537" s="41"/>
      <c r="L537">
        <f t="shared" si="26"/>
        <v>537</v>
      </c>
      <c r="M537" s="43">
        <f t="shared" si="27"/>
        <v>0</v>
      </c>
      <c r="N537">
        <f t="shared" si="28"/>
        <v>0</v>
      </c>
    </row>
    <row r="538" spans="2:14" ht="12.75" customHeight="1">
      <c r="B538" s="19">
        <v>174</v>
      </c>
      <c r="C538" s="19" t="s">
        <v>675</v>
      </c>
      <c r="D538" s="17" t="s">
        <v>55</v>
      </c>
      <c r="E538" s="20" t="s">
        <v>676</v>
      </c>
      <c r="F538" s="21" t="s">
        <v>69</v>
      </c>
      <c r="G538" s="22"/>
      <c r="H538" s="46"/>
      <c r="I538" s="22">
        <f>ROUND(ROUND(H538,2)*ROUND(G538,2),2)</f>
        <v>0</v>
      </c>
      <c r="K538" s="41" t="str">
        <f>IF(B538&lt;&gt;0,C538&amp;D538,"")</f>
        <v>938443</v>
      </c>
      <c r="L538">
        <f t="shared" si="26"/>
        <v>538</v>
      </c>
      <c r="M538" s="43">
        <f t="shared" si="27"/>
        <v>0</v>
      </c>
      <c r="N538">
        <f t="shared" si="28"/>
        <v>0</v>
      </c>
    </row>
    <row r="539" spans="2:14" ht="12.75" customHeight="1">
      <c r="B539" s="17"/>
      <c r="C539" s="17"/>
      <c r="D539" s="17"/>
      <c r="E539" s="24" t="s">
        <v>55</v>
      </c>
      <c r="F539" s="17"/>
      <c r="G539" s="17"/>
      <c r="H539" s="45"/>
      <c r="I539" s="17"/>
      <c r="K539" s="41"/>
      <c r="L539">
        <f t="shared" si="26"/>
        <v>539</v>
      </c>
      <c r="M539" s="43">
        <f t="shared" si="27"/>
        <v>0</v>
      </c>
      <c r="N539">
        <f t="shared" si="28"/>
        <v>0</v>
      </c>
    </row>
    <row r="540" spans="2:14" ht="12.75" customHeight="1">
      <c r="B540" s="17"/>
      <c r="C540" s="17"/>
      <c r="D540" s="17"/>
      <c r="E540" s="26" t="s">
        <v>677</v>
      </c>
      <c r="F540" s="17"/>
      <c r="G540" s="17"/>
      <c r="H540" s="45"/>
      <c r="I540" s="17"/>
      <c r="K540" s="41"/>
      <c r="L540">
        <f t="shared" si="26"/>
        <v>540</v>
      </c>
      <c r="M540" s="43">
        <f t="shared" si="27"/>
        <v>0</v>
      </c>
      <c r="N540">
        <f t="shared" si="28"/>
        <v>0</v>
      </c>
    </row>
    <row r="541" spans="2:14" ht="12.75" customHeight="1">
      <c r="B541" s="19">
        <v>175</v>
      </c>
      <c r="C541" s="19" t="s">
        <v>719</v>
      </c>
      <c r="D541" s="17" t="s">
        <v>55</v>
      </c>
      <c r="E541" s="20" t="s">
        <v>720</v>
      </c>
      <c r="F541" s="21" t="s">
        <v>62</v>
      </c>
      <c r="G541" s="22"/>
      <c r="H541" s="46"/>
      <c r="I541" s="22">
        <f>ROUND(ROUND(H541,2)*ROUND(G541,2),2)</f>
        <v>0</v>
      </c>
      <c r="K541" s="41" t="str">
        <f>IF(B541&lt;&gt;0,C541&amp;D541,"")</f>
        <v>93850R</v>
      </c>
      <c r="L541">
        <f t="shared" si="26"/>
        <v>541</v>
      </c>
      <c r="M541" s="43">
        <f t="shared" si="27"/>
        <v>0</v>
      </c>
      <c r="N541">
        <f t="shared" si="28"/>
        <v>0</v>
      </c>
    </row>
    <row r="542" spans="2:14" ht="12.75" customHeight="1">
      <c r="B542" s="17"/>
      <c r="C542" s="17"/>
      <c r="D542" s="17"/>
      <c r="E542" s="24" t="s">
        <v>721</v>
      </c>
      <c r="F542" s="17"/>
      <c r="G542" s="17"/>
      <c r="H542" s="45"/>
      <c r="I542" s="17"/>
      <c r="K542" s="41"/>
      <c r="L542">
        <f t="shared" si="26"/>
        <v>542</v>
      </c>
      <c r="M542" s="43">
        <f t="shared" si="27"/>
        <v>0</v>
      </c>
      <c r="N542">
        <f t="shared" si="28"/>
        <v>0</v>
      </c>
    </row>
    <row r="543" spans="2:14" ht="12.75" customHeight="1">
      <c r="B543" s="17"/>
      <c r="C543" s="17"/>
      <c r="D543" s="17"/>
      <c r="E543" s="26" t="s">
        <v>722</v>
      </c>
      <c r="F543" s="17"/>
      <c r="G543" s="17"/>
      <c r="H543" s="45"/>
      <c r="I543" s="17"/>
      <c r="K543" s="41"/>
      <c r="L543">
        <f t="shared" si="26"/>
        <v>543</v>
      </c>
      <c r="M543" s="43">
        <f t="shared" si="27"/>
        <v>0</v>
      </c>
      <c r="N543">
        <f t="shared" si="28"/>
        <v>0</v>
      </c>
    </row>
    <row r="544" spans="2:14" ht="12.75" customHeight="1">
      <c r="B544" s="19">
        <v>176</v>
      </c>
      <c r="C544" s="19" t="s">
        <v>235</v>
      </c>
      <c r="D544" s="17" t="s">
        <v>55</v>
      </c>
      <c r="E544" s="20" t="s">
        <v>236</v>
      </c>
      <c r="F544" s="21" t="s">
        <v>69</v>
      </c>
      <c r="G544" s="22"/>
      <c r="H544" s="46"/>
      <c r="I544" s="22">
        <f>ROUND(ROUND(H544,2)*ROUND(G544,2),2)</f>
        <v>0</v>
      </c>
      <c r="K544" s="41" t="str">
        <f>IF(B544&lt;&gt;0,C544&amp;D544,"")</f>
        <v>93852</v>
      </c>
      <c r="L544">
        <f t="shared" si="26"/>
        <v>544</v>
      </c>
      <c r="M544" s="43">
        <f t="shared" si="27"/>
        <v>0</v>
      </c>
      <c r="N544">
        <f t="shared" si="28"/>
        <v>0</v>
      </c>
    </row>
    <row r="545" spans="2:14" ht="12.75" customHeight="1">
      <c r="B545" s="17"/>
      <c r="C545" s="17"/>
      <c r="D545" s="17"/>
      <c r="E545" s="24" t="s">
        <v>237</v>
      </c>
      <c r="F545" s="17"/>
      <c r="G545" s="17"/>
      <c r="H545" s="45"/>
      <c r="I545" s="17"/>
      <c r="K545" s="41"/>
      <c r="L545">
        <f t="shared" si="26"/>
        <v>545</v>
      </c>
      <c r="M545" s="43">
        <f t="shared" si="27"/>
        <v>0</v>
      </c>
      <c r="N545">
        <f t="shared" si="28"/>
        <v>0</v>
      </c>
    </row>
    <row r="546" spans="2:14" ht="12.75" customHeight="1">
      <c r="B546" s="17"/>
      <c r="C546" s="17"/>
      <c r="D546" s="17"/>
      <c r="E546" s="26" t="s">
        <v>55</v>
      </c>
      <c r="F546" s="17"/>
      <c r="G546" s="17"/>
      <c r="H546" s="45"/>
      <c r="I546" s="17"/>
      <c r="K546" s="41"/>
      <c r="L546">
        <f t="shared" si="26"/>
        <v>546</v>
      </c>
      <c r="M546" s="43">
        <f t="shared" si="27"/>
        <v>0</v>
      </c>
      <c r="N546">
        <f t="shared" si="28"/>
        <v>0</v>
      </c>
    </row>
    <row r="547" spans="2:14" ht="12.75" customHeight="1">
      <c r="B547" s="19">
        <v>177</v>
      </c>
      <c r="C547" s="19" t="s">
        <v>706</v>
      </c>
      <c r="D547" s="17" t="s">
        <v>55</v>
      </c>
      <c r="E547" s="20" t="s">
        <v>707</v>
      </c>
      <c r="F547" s="21" t="s">
        <v>69</v>
      </c>
      <c r="G547" s="22"/>
      <c r="H547" s="46"/>
      <c r="I547" s="22">
        <f>ROUND(ROUND(H547,2)*ROUND(G547,2),2)</f>
        <v>0</v>
      </c>
      <c r="K547" s="41" t="str">
        <f>IF(B547&lt;&gt;0,C547&amp;D547,"")</f>
        <v>938541</v>
      </c>
      <c r="L547">
        <f t="shared" si="26"/>
        <v>547</v>
      </c>
      <c r="M547" s="43">
        <f t="shared" si="27"/>
        <v>0</v>
      </c>
      <c r="N547">
        <f t="shared" si="28"/>
        <v>0</v>
      </c>
    </row>
    <row r="548" spans="2:14" ht="12.75" customHeight="1">
      <c r="B548" s="17"/>
      <c r="C548" s="17"/>
      <c r="D548" s="17"/>
      <c r="E548" s="24" t="s">
        <v>55</v>
      </c>
      <c r="F548" s="17"/>
      <c r="G548" s="17"/>
      <c r="H548" s="45"/>
      <c r="I548" s="17"/>
      <c r="K548" s="41"/>
      <c r="L548">
        <f t="shared" si="26"/>
        <v>548</v>
      </c>
      <c r="M548" s="43">
        <f t="shared" si="27"/>
        <v>0</v>
      </c>
      <c r="N548">
        <f t="shared" si="28"/>
        <v>0</v>
      </c>
    </row>
    <row r="549" spans="2:14" ht="12.75" customHeight="1">
      <c r="B549" s="17"/>
      <c r="C549" s="17"/>
      <c r="D549" s="17"/>
      <c r="E549" s="26" t="s">
        <v>708</v>
      </c>
      <c r="F549" s="17"/>
      <c r="G549" s="17"/>
      <c r="H549" s="45"/>
      <c r="I549" s="17"/>
      <c r="K549" s="41"/>
      <c r="L549">
        <f t="shared" si="26"/>
        <v>549</v>
      </c>
      <c r="M549" s="43">
        <f t="shared" si="27"/>
        <v>0</v>
      </c>
      <c r="N549">
        <f t="shared" si="28"/>
        <v>0</v>
      </c>
    </row>
    <row r="550" spans="2:14" ht="12.75" customHeight="1">
      <c r="B550" s="19">
        <v>178</v>
      </c>
      <c r="C550" s="19" t="s">
        <v>239</v>
      </c>
      <c r="D550" s="17" t="s">
        <v>55</v>
      </c>
      <c r="E550" s="20" t="s">
        <v>240</v>
      </c>
      <c r="F550" s="21" t="s">
        <v>69</v>
      </c>
      <c r="G550" s="22"/>
      <c r="H550" s="46"/>
      <c r="I550" s="22">
        <f>ROUND(ROUND(H550,2)*ROUND(G550,2),2)</f>
        <v>0</v>
      </c>
      <c r="K550" s="41" t="str">
        <f>IF(B550&lt;&gt;0,C550&amp;D550,"")</f>
        <v>938544</v>
      </c>
      <c r="L550">
        <f t="shared" si="26"/>
        <v>550</v>
      </c>
      <c r="M550" s="43">
        <f t="shared" si="27"/>
        <v>0</v>
      </c>
      <c r="N550">
        <f t="shared" si="28"/>
        <v>0</v>
      </c>
    </row>
    <row r="551" spans="2:14" ht="12.75" customHeight="1">
      <c r="B551" s="17"/>
      <c r="C551" s="17"/>
      <c r="D551" s="17"/>
      <c r="E551" s="24" t="s">
        <v>55</v>
      </c>
      <c r="F551" s="17"/>
      <c r="G551" s="17"/>
      <c r="H551" s="45"/>
      <c r="I551" s="17"/>
      <c r="K551" s="41"/>
      <c r="L551">
        <f t="shared" si="26"/>
        <v>551</v>
      </c>
      <c r="M551" s="43">
        <f t="shared" si="27"/>
        <v>0</v>
      </c>
      <c r="N551">
        <f t="shared" si="28"/>
        <v>0</v>
      </c>
    </row>
    <row r="552" spans="2:14" ht="12.75" customHeight="1">
      <c r="B552" s="17"/>
      <c r="C552" s="17"/>
      <c r="D552" s="17"/>
      <c r="E552" s="26" t="s">
        <v>540</v>
      </c>
      <c r="F552" s="17"/>
      <c r="G552" s="17"/>
      <c r="H552" s="45"/>
      <c r="I552" s="17"/>
      <c r="K552" s="41"/>
      <c r="L552">
        <f t="shared" si="26"/>
        <v>552</v>
      </c>
      <c r="M552" s="43">
        <f t="shared" si="27"/>
        <v>0</v>
      </c>
      <c r="N552">
        <f t="shared" si="28"/>
        <v>0</v>
      </c>
    </row>
    <row r="553" spans="2:14" ht="12.75" customHeight="1">
      <c r="B553" s="19">
        <v>179</v>
      </c>
      <c r="C553" s="19" t="s">
        <v>724</v>
      </c>
      <c r="D553" s="17" t="s">
        <v>55</v>
      </c>
      <c r="E553" s="20" t="s">
        <v>713</v>
      </c>
      <c r="F553" s="21" t="s">
        <v>74</v>
      </c>
      <c r="G553" s="22"/>
      <c r="H553" s="46"/>
      <c r="I553" s="22">
        <f>ROUND(ROUND(H553,2)*ROUND(G553,2),2)</f>
        <v>0</v>
      </c>
      <c r="K553" s="41" t="str">
        <f>IF(B553&lt;&gt;0,C553&amp;D553,"")</f>
        <v>93859R</v>
      </c>
      <c r="L553">
        <f t="shared" si="26"/>
        <v>553</v>
      </c>
      <c r="M553" s="43">
        <f t="shared" si="27"/>
        <v>0</v>
      </c>
      <c r="N553">
        <f t="shared" si="28"/>
        <v>0</v>
      </c>
    </row>
    <row r="554" spans="2:14" ht="12.75" customHeight="1">
      <c r="B554" s="17"/>
      <c r="C554" s="17"/>
      <c r="D554" s="17"/>
      <c r="E554" s="24" t="s">
        <v>704</v>
      </c>
      <c r="F554" s="17"/>
      <c r="G554" s="17"/>
      <c r="H554" s="45"/>
      <c r="I554" s="17"/>
      <c r="K554" s="41"/>
      <c r="L554">
        <f t="shared" si="26"/>
        <v>554</v>
      </c>
      <c r="M554" s="43">
        <f t="shared" si="27"/>
        <v>0</v>
      </c>
      <c r="N554">
        <f t="shared" si="28"/>
        <v>0</v>
      </c>
    </row>
    <row r="555" spans="2:14" ht="12.75" customHeight="1">
      <c r="B555" s="17"/>
      <c r="C555" s="17"/>
      <c r="D555" s="17"/>
      <c r="E555" s="26" t="s">
        <v>725</v>
      </c>
      <c r="F555" s="17"/>
      <c r="G555" s="17"/>
      <c r="H555" s="45"/>
      <c r="I555" s="17"/>
      <c r="K555" s="41"/>
      <c r="L555">
        <f t="shared" si="26"/>
        <v>555</v>
      </c>
      <c r="M555" s="43">
        <f t="shared" si="27"/>
        <v>0</v>
      </c>
      <c r="N555">
        <f t="shared" si="28"/>
        <v>0</v>
      </c>
    </row>
    <row r="556" spans="2:14" ht="12.75" customHeight="1">
      <c r="B556" s="19">
        <v>180</v>
      </c>
      <c r="C556" s="19" t="s">
        <v>709</v>
      </c>
      <c r="D556" s="17" t="s">
        <v>55</v>
      </c>
      <c r="E556" s="20" t="s">
        <v>710</v>
      </c>
      <c r="F556" s="21" t="s">
        <v>69</v>
      </c>
      <c r="G556" s="22"/>
      <c r="H556" s="46"/>
      <c r="I556" s="22">
        <f>ROUND(ROUND(H556,2)*ROUND(G556,2),2)</f>
        <v>0</v>
      </c>
      <c r="K556" s="41" t="str">
        <f>IF(B556&lt;&gt;0,C556&amp;D556,"")</f>
        <v>93861</v>
      </c>
      <c r="L556">
        <f t="shared" si="26"/>
        <v>556</v>
      </c>
      <c r="M556" s="43">
        <f t="shared" si="27"/>
        <v>0</v>
      </c>
      <c r="N556">
        <f t="shared" si="28"/>
        <v>0</v>
      </c>
    </row>
    <row r="557" spans="2:14" ht="12.75" customHeight="1">
      <c r="B557" s="17"/>
      <c r="C557" s="17"/>
      <c r="D557" s="17"/>
      <c r="E557" s="24" t="s">
        <v>711</v>
      </c>
      <c r="F557" s="17"/>
      <c r="G557" s="17"/>
      <c r="H557" s="45"/>
      <c r="I557" s="17"/>
      <c r="K557" s="41"/>
      <c r="L557">
        <f t="shared" si="26"/>
        <v>557</v>
      </c>
      <c r="M557" s="43">
        <f t="shared" si="27"/>
        <v>0</v>
      </c>
      <c r="N557">
        <f t="shared" si="28"/>
        <v>0</v>
      </c>
    </row>
    <row r="558" spans="2:14" ht="12.75" customHeight="1">
      <c r="B558" s="17"/>
      <c r="C558" s="17"/>
      <c r="D558" s="17"/>
      <c r="E558" s="26" t="s">
        <v>397</v>
      </c>
      <c r="F558" s="17"/>
      <c r="G558" s="17"/>
      <c r="H558" s="45"/>
      <c r="I558" s="17"/>
      <c r="K558" s="41"/>
      <c r="L558">
        <f t="shared" si="26"/>
        <v>558</v>
      </c>
      <c r="M558" s="43">
        <f t="shared" si="27"/>
        <v>0</v>
      </c>
      <c r="N558">
        <f t="shared" si="28"/>
        <v>0</v>
      </c>
    </row>
    <row r="559" spans="2:14" ht="12.75" customHeight="1">
      <c r="B559" s="19">
        <v>181</v>
      </c>
      <c r="C559" s="19" t="s">
        <v>727</v>
      </c>
      <c r="D559" s="17" t="s">
        <v>55</v>
      </c>
      <c r="E559" s="20" t="s">
        <v>728</v>
      </c>
      <c r="F559" s="21" t="s">
        <v>104</v>
      </c>
      <c r="G559" s="22"/>
      <c r="H559" s="46"/>
      <c r="I559" s="22">
        <f>ROUND(ROUND(H559,2)*ROUND(G559,2),2)</f>
        <v>0</v>
      </c>
      <c r="K559" s="41" t="str">
        <f>IF(B559&lt;&gt;0,C559&amp;D559,"")</f>
        <v>93899R</v>
      </c>
      <c r="L559">
        <f t="shared" si="26"/>
        <v>559</v>
      </c>
      <c r="M559" s="43">
        <f t="shared" si="27"/>
        <v>0</v>
      </c>
      <c r="N559">
        <f t="shared" si="28"/>
        <v>0</v>
      </c>
    </row>
    <row r="560" spans="2:14" ht="12.75" customHeight="1">
      <c r="B560" s="17"/>
      <c r="C560" s="17"/>
      <c r="D560" s="17"/>
      <c r="E560" s="24" t="s">
        <v>704</v>
      </c>
      <c r="F560" s="17"/>
      <c r="G560" s="17"/>
      <c r="H560" s="45"/>
      <c r="I560" s="17"/>
      <c r="K560" s="41"/>
      <c r="L560">
        <f t="shared" si="26"/>
        <v>560</v>
      </c>
      <c r="M560" s="43">
        <f t="shared" si="27"/>
        <v>0</v>
      </c>
      <c r="N560">
        <f t="shared" si="28"/>
        <v>0</v>
      </c>
    </row>
    <row r="561" spans="2:14" ht="12.75" customHeight="1">
      <c r="B561" s="17"/>
      <c r="C561" s="17"/>
      <c r="D561" s="17"/>
      <c r="E561" s="26" t="s">
        <v>729</v>
      </c>
      <c r="F561" s="17"/>
      <c r="G561" s="17"/>
      <c r="H561" s="45"/>
      <c r="I561" s="17"/>
      <c r="K561" s="41"/>
      <c r="L561">
        <f t="shared" si="26"/>
        <v>561</v>
      </c>
      <c r="M561" s="43">
        <f t="shared" si="27"/>
        <v>0</v>
      </c>
      <c r="N561">
        <f t="shared" si="28"/>
        <v>0</v>
      </c>
    </row>
    <row r="562" spans="2:14" ht="12.75" customHeight="1">
      <c r="B562" s="19">
        <v>182</v>
      </c>
      <c r="C562" s="19" t="s">
        <v>679</v>
      </c>
      <c r="D562" s="17" t="s">
        <v>55</v>
      </c>
      <c r="E562" s="20" t="s">
        <v>680</v>
      </c>
      <c r="F562" s="21" t="s">
        <v>110</v>
      </c>
      <c r="G562" s="22"/>
      <c r="H562" s="46"/>
      <c r="I562" s="22">
        <f>ROUND(ROUND(H562,2)*ROUND(G562,2),2)</f>
        <v>0</v>
      </c>
      <c r="K562" s="41" t="str">
        <f>IF(B562&lt;&gt;0,C562&amp;D562,"")</f>
        <v>966138</v>
      </c>
      <c r="L562">
        <f t="shared" si="26"/>
        <v>562</v>
      </c>
      <c r="M562" s="43">
        <f t="shared" si="27"/>
        <v>0</v>
      </c>
      <c r="N562">
        <f t="shared" si="28"/>
        <v>0</v>
      </c>
    </row>
    <row r="563" spans="2:14" ht="12.75" customHeight="1">
      <c r="B563" s="17"/>
      <c r="C563" s="17"/>
      <c r="D563" s="17"/>
      <c r="E563" s="24" t="s">
        <v>251</v>
      </c>
      <c r="F563" s="17"/>
      <c r="G563" s="17"/>
      <c r="H563" s="45"/>
      <c r="I563" s="17"/>
      <c r="K563" s="41"/>
      <c r="L563">
        <f t="shared" si="26"/>
        <v>563</v>
      </c>
      <c r="M563" s="43">
        <f t="shared" si="27"/>
        <v>0</v>
      </c>
      <c r="N563">
        <f t="shared" si="28"/>
        <v>0</v>
      </c>
    </row>
    <row r="564" spans="2:14" ht="12.75" customHeight="1">
      <c r="B564" s="17"/>
      <c r="C564" s="17"/>
      <c r="D564" s="17"/>
      <c r="E564" s="26" t="s">
        <v>681</v>
      </c>
      <c r="F564" s="17"/>
      <c r="G564" s="17"/>
      <c r="H564" s="45"/>
      <c r="I564" s="17"/>
      <c r="K564" s="41"/>
      <c r="L564">
        <f t="shared" si="26"/>
        <v>564</v>
      </c>
      <c r="M564" s="43">
        <f t="shared" si="27"/>
        <v>0</v>
      </c>
      <c r="N564">
        <f t="shared" si="28"/>
        <v>0</v>
      </c>
    </row>
    <row r="565" spans="2:14" ht="12.75" customHeight="1">
      <c r="B565" s="19">
        <v>183</v>
      </c>
      <c r="C565" s="19" t="s">
        <v>541</v>
      </c>
      <c r="D565" s="17" t="s">
        <v>55</v>
      </c>
      <c r="E565" s="20" t="s">
        <v>542</v>
      </c>
      <c r="F565" s="21" t="s">
        <v>110</v>
      </c>
      <c r="G565" s="22"/>
      <c r="H565" s="46"/>
      <c r="I565" s="22">
        <f>ROUND(ROUND(H565,2)*ROUND(G565,2),2)</f>
        <v>0</v>
      </c>
      <c r="K565" s="41" t="str">
        <f>IF(B565&lt;&gt;0,C565&amp;D565,"")</f>
        <v>966168</v>
      </c>
      <c r="L565">
        <f t="shared" si="26"/>
        <v>565</v>
      </c>
      <c r="M565" s="43">
        <f t="shared" si="27"/>
        <v>0</v>
      </c>
      <c r="N565">
        <f t="shared" si="28"/>
        <v>0</v>
      </c>
    </row>
    <row r="566" spans="2:14" ht="12.75" customHeight="1">
      <c r="B566" s="17"/>
      <c r="C566" s="17"/>
      <c r="D566" s="17"/>
      <c r="E566" s="24" t="s">
        <v>251</v>
      </c>
      <c r="F566" s="17"/>
      <c r="G566" s="17"/>
      <c r="H566" s="45"/>
      <c r="I566" s="17"/>
      <c r="K566" s="41"/>
      <c r="L566">
        <f t="shared" si="26"/>
        <v>566</v>
      </c>
      <c r="M566" s="43">
        <f t="shared" si="27"/>
        <v>0</v>
      </c>
      <c r="N566">
        <f t="shared" si="28"/>
        <v>0</v>
      </c>
    </row>
    <row r="567" spans="2:14" ht="12.75" customHeight="1">
      <c r="B567" s="17"/>
      <c r="C567" s="17"/>
      <c r="D567" s="17"/>
      <c r="E567" s="26" t="s">
        <v>487</v>
      </c>
      <c r="F567" s="17"/>
      <c r="G567" s="17"/>
      <c r="H567" s="45"/>
      <c r="I567" s="17"/>
      <c r="K567" s="41"/>
      <c r="L567">
        <f t="shared" si="26"/>
        <v>567</v>
      </c>
      <c r="M567" s="43">
        <f t="shared" si="27"/>
        <v>0</v>
      </c>
      <c r="N567">
        <f t="shared" si="28"/>
        <v>0</v>
      </c>
    </row>
    <row r="568" spans="2:14" ht="12.75" customHeight="1">
      <c r="B568" s="19">
        <v>184</v>
      </c>
      <c r="C568" s="19" t="s">
        <v>458</v>
      </c>
      <c r="D568" s="17" t="s">
        <v>55</v>
      </c>
      <c r="E568" s="20" t="s">
        <v>459</v>
      </c>
      <c r="F568" s="21" t="s">
        <v>51</v>
      </c>
      <c r="G568" s="22"/>
      <c r="H568" s="46"/>
      <c r="I568" s="22">
        <f>ROUND(ROUND(H568,2)*ROUND(G568,2),2)</f>
        <v>0</v>
      </c>
      <c r="K568" s="41" t="str">
        <f>IF(B568&lt;&gt;0,C568&amp;D568,"")</f>
        <v>966188</v>
      </c>
      <c r="L568">
        <f t="shared" si="26"/>
        <v>568</v>
      </c>
      <c r="M568" s="43">
        <f t="shared" si="27"/>
        <v>0</v>
      </c>
      <c r="N568">
        <f t="shared" si="28"/>
        <v>0</v>
      </c>
    </row>
    <row r="569" spans="2:14" ht="12.75" customHeight="1">
      <c r="B569" s="17"/>
      <c r="C569" s="17"/>
      <c r="D569" s="17"/>
      <c r="E569" s="24" t="s">
        <v>247</v>
      </c>
      <c r="F569" s="17"/>
      <c r="G569" s="17"/>
      <c r="H569" s="45"/>
      <c r="I569" s="17"/>
      <c r="K569" s="41"/>
      <c r="L569">
        <f t="shared" si="26"/>
        <v>569</v>
      </c>
      <c r="M569" s="43">
        <f t="shared" si="27"/>
        <v>0</v>
      </c>
      <c r="N569">
        <f t="shared" si="28"/>
        <v>0</v>
      </c>
    </row>
    <row r="570" spans="2:14" ht="12.75" customHeight="1">
      <c r="B570" s="17"/>
      <c r="C570" s="17"/>
      <c r="D570" s="17"/>
      <c r="E570" s="26" t="s">
        <v>55</v>
      </c>
      <c r="F570" s="17"/>
      <c r="G570" s="17"/>
      <c r="H570" s="45"/>
      <c r="I570" s="17"/>
      <c r="K570" s="41"/>
      <c r="L570">
        <f t="shared" si="26"/>
        <v>570</v>
      </c>
      <c r="M570" s="43">
        <f t="shared" si="27"/>
        <v>0</v>
      </c>
      <c r="N570">
        <f t="shared" si="28"/>
        <v>0</v>
      </c>
    </row>
    <row r="571" spans="2:14" ht="12.75" customHeight="1">
      <c r="B571" s="19">
        <v>185</v>
      </c>
      <c r="C571" s="19" t="s">
        <v>460</v>
      </c>
      <c r="D571" s="17" t="s">
        <v>55</v>
      </c>
      <c r="E571" s="20" t="s">
        <v>461</v>
      </c>
      <c r="F571" s="21" t="s">
        <v>110</v>
      </c>
      <c r="G571" s="22"/>
      <c r="H571" s="46"/>
      <c r="I571" s="22">
        <f>ROUND(ROUND(H571,2)*ROUND(G571,2),2)</f>
        <v>0</v>
      </c>
      <c r="K571" s="41" t="str">
        <f>IF(B571&lt;&gt;0,C571&amp;D571,"")</f>
        <v>967158</v>
      </c>
      <c r="L571">
        <f t="shared" si="26"/>
        <v>571</v>
      </c>
      <c r="M571" s="43">
        <f t="shared" si="27"/>
        <v>0</v>
      </c>
      <c r="N571">
        <f t="shared" si="28"/>
        <v>0</v>
      </c>
    </row>
    <row r="572" spans="2:14" ht="12.75" customHeight="1">
      <c r="B572" s="17"/>
      <c r="C572" s="17"/>
      <c r="D572" s="17"/>
      <c r="E572" s="24" t="s">
        <v>55</v>
      </c>
      <c r="F572" s="17"/>
      <c r="G572" s="17"/>
      <c r="H572" s="45"/>
      <c r="I572" s="17"/>
      <c r="K572" s="41"/>
      <c r="L572">
        <f t="shared" si="26"/>
        <v>572</v>
      </c>
      <c r="M572" s="43">
        <f t="shared" si="27"/>
        <v>0</v>
      </c>
      <c r="N572">
        <f t="shared" si="28"/>
        <v>0</v>
      </c>
    </row>
    <row r="573" spans="2:14" ht="12.75" customHeight="1">
      <c r="B573" s="17"/>
      <c r="C573" s="17"/>
      <c r="D573" s="17"/>
      <c r="E573" s="26" t="s">
        <v>55</v>
      </c>
      <c r="F573" s="17"/>
      <c r="G573" s="17"/>
      <c r="H573" s="45"/>
      <c r="I573" s="17"/>
      <c r="K573" s="41"/>
      <c r="L573">
        <f t="shared" si="26"/>
        <v>573</v>
      </c>
      <c r="M573" s="43">
        <f t="shared" si="27"/>
        <v>0</v>
      </c>
      <c r="N573">
        <f t="shared" si="28"/>
        <v>0</v>
      </c>
    </row>
    <row r="574" spans="2:14" ht="12.75" customHeight="1">
      <c r="B574" s="19">
        <v>186</v>
      </c>
      <c r="C574" s="19" t="s">
        <v>242</v>
      </c>
      <c r="D574" s="17" t="s">
        <v>55</v>
      </c>
      <c r="E574" s="20" t="s">
        <v>243</v>
      </c>
      <c r="F574" s="21" t="s">
        <v>110</v>
      </c>
      <c r="G574" s="22"/>
      <c r="H574" s="46"/>
      <c r="I574" s="22">
        <f>ROUND(ROUND(H574,2)*ROUND(G574,2),2)</f>
        <v>0</v>
      </c>
      <c r="K574" s="41" t="str">
        <f>IF(B574&lt;&gt;0,C574&amp;D574,"")</f>
        <v>967168</v>
      </c>
      <c r="L574">
        <f t="shared" si="26"/>
        <v>574</v>
      </c>
      <c r="M574" s="43">
        <f t="shared" si="27"/>
        <v>0</v>
      </c>
      <c r="N574">
        <f t="shared" si="28"/>
        <v>0</v>
      </c>
    </row>
    <row r="575" spans="2:14" ht="12.75" customHeight="1">
      <c r="B575" s="17"/>
      <c r="C575" s="17"/>
      <c r="D575" s="17"/>
      <c r="E575" s="24" t="s">
        <v>55</v>
      </c>
      <c r="F575" s="17"/>
      <c r="G575" s="17"/>
      <c r="H575" s="45"/>
      <c r="I575" s="17"/>
      <c r="K575" s="41"/>
      <c r="L575">
        <f t="shared" si="26"/>
        <v>575</v>
      </c>
      <c r="M575" s="43">
        <f t="shared" si="27"/>
        <v>0</v>
      </c>
      <c r="N575">
        <f t="shared" si="28"/>
        <v>0</v>
      </c>
    </row>
    <row r="576" spans="2:14" ht="12.75" customHeight="1">
      <c r="B576" s="17"/>
      <c r="C576" s="17"/>
      <c r="D576" s="17"/>
      <c r="E576" s="26" t="s">
        <v>55</v>
      </c>
      <c r="F576" s="17"/>
      <c r="G576" s="17"/>
      <c r="H576" s="45"/>
      <c r="I576" s="17"/>
      <c r="K576" s="41"/>
      <c r="L576">
        <f t="shared" si="26"/>
        <v>576</v>
      </c>
      <c r="M576" s="43">
        <f t="shared" si="27"/>
        <v>0</v>
      </c>
      <c r="N576">
        <f t="shared" si="28"/>
        <v>0</v>
      </c>
    </row>
    <row r="577" spans="2:14" ht="12.75" customHeight="1">
      <c r="B577" s="19">
        <v>187</v>
      </c>
      <c r="C577" s="19" t="s">
        <v>245</v>
      </c>
      <c r="D577" s="17" t="s">
        <v>55</v>
      </c>
      <c r="E577" s="20" t="s">
        <v>246</v>
      </c>
      <c r="F577" s="21" t="s">
        <v>51</v>
      </c>
      <c r="G577" s="22"/>
      <c r="H577" s="46"/>
      <c r="I577" s="22">
        <f>ROUND(ROUND(H577,2)*ROUND(G577,2),2)</f>
        <v>0</v>
      </c>
      <c r="K577" s="41" t="str">
        <f>IF(B577&lt;&gt;0,C577&amp;D577,"")</f>
        <v>967188</v>
      </c>
      <c r="L577">
        <f t="shared" si="26"/>
        <v>577</v>
      </c>
      <c r="M577" s="43">
        <f t="shared" si="27"/>
        <v>0</v>
      </c>
      <c r="N577">
        <f t="shared" si="28"/>
        <v>0</v>
      </c>
    </row>
    <row r="578" spans="2:14" ht="12.75" customHeight="1">
      <c r="B578" s="17"/>
      <c r="C578" s="17"/>
      <c r="D578" s="17"/>
      <c r="E578" s="24" t="s">
        <v>247</v>
      </c>
      <c r="F578" s="17"/>
      <c r="G578" s="17"/>
      <c r="H578" s="45"/>
      <c r="I578" s="17"/>
      <c r="K578" s="41"/>
      <c r="L578">
        <f t="shared" si="26"/>
        <v>578</v>
      </c>
      <c r="M578" s="43">
        <f t="shared" si="27"/>
        <v>0</v>
      </c>
      <c r="N578">
        <f t="shared" si="28"/>
        <v>0</v>
      </c>
    </row>
    <row r="579" spans="2:14" ht="12.75" customHeight="1">
      <c r="B579" s="17"/>
      <c r="C579" s="17"/>
      <c r="D579" s="17"/>
      <c r="E579" s="26" t="s">
        <v>55</v>
      </c>
      <c r="F579" s="17"/>
      <c r="G579" s="17"/>
      <c r="H579" s="45"/>
      <c r="I579" s="17"/>
      <c r="K579" s="41"/>
      <c r="L579">
        <f t="shared" si="26"/>
        <v>579</v>
      </c>
      <c r="M579" s="43">
        <f t="shared" si="27"/>
        <v>0</v>
      </c>
      <c r="N579">
        <f t="shared" si="28"/>
        <v>0</v>
      </c>
    </row>
    <row r="580" spans="2:14" ht="12.75" customHeight="1">
      <c r="B580" s="19">
        <v>188</v>
      </c>
      <c r="C580" s="19" t="s">
        <v>425</v>
      </c>
      <c r="D580" s="17" t="s">
        <v>55</v>
      </c>
      <c r="E580" s="20" t="s">
        <v>426</v>
      </c>
      <c r="F580" s="21" t="s">
        <v>104</v>
      </c>
      <c r="G580" s="22"/>
      <c r="H580" s="46"/>
      <c r="I580" s="22">
        <f>ROUND(ROUND(H580,2)*ROUND(G580,2),2)</f>
        <v>0</v>
      </c>
      <c r="K580" s="41" t="str">
        <f>IF(B580&lt;&gt;0,C580&amp;D580,"")</f>
        <v>96785</v>
      </c>
      <c r="L580">
        <f t="shared" si="26"/>
        <v>580</v>
      </c>
      <c r="M580" s="43">
        <f t="shared" si="27"/>
        <v>0</v>
      </c>
      <c r="N580">
        <f t="shared" si="28"/>
        <v>0</v>
      </c>
    </row>
    <row r="581" spans="2:14" ht="12.75" customHeight="1">
      <c r="B581" s="17"/>
      <c r="C581" s="17"/>
      <c r="D581" s="17"/>
      <c r="E581" s="24" t="s">
        <v>427</v>
      </c>
      <c r="F581" s="17"/>
      <c r="G581" s="17"/>
      <c r="H581" s="45"/>
      <c r="I581" s="17"/>
      <c r="K581" s="41"/>
      <c r="L581">
        <f t="shared" si="26"/>
        <v>581</v>
      </c>
      <c r="M581" s="43">
        <f t="shared" si="27"/>
        <v>0</v>
      </c>
      <c r="N581">
        <f t="shared" si="28"/>
        <v>0</v>
      </c>
    </row>
    <row r="582" spans="2:14" ht="12.75" customHeight="1">
      <c r="B582" s="17"/>
      <c r="C582" s="17"/>
      <c r="D582" s="17"/>
      <c r="E582" s="26" t="s">
        <v>226</v>
      </c>
      <c r="F582" s="17"/>
      <c r="G582" s="17"/>
      <c r="H582" s="45"/>
      <c r="I582" s="17"/>
      <c r="K582" s="41"/>
      <c r="L582">
        <f t="shared" si="26"/>
        <v>582</v>
      </c>
      <c r="M582" s="43">
        <f t="shared" si="27"/>
        <v>0</v>
      </c>
      <c r="N582">
        <f t="shared" si="28"/>
        <v>0</v>
      </c>
    </row>
    <row r="583" spans="2:14" ht="12.75" customHeight="1">
      <c r="B583" s="19">
        <v>189</v>
      </c>
      <c r="C583" s="19" t="s">
        <v>429</v>
      </c>
      <c r="D583" s="17" t="s">
        <v>55</v>
      </c>
      <c r="E583" s="20" t="s">
        <v>430</v>
      </c>
      <c r="F583" s="21" t="s">
        <v>110</v>
      </c>
      <c r="G583" s="22"/>
      <c r="H583" s="46"/>
      <c r="I583" s="22">
        <f>ROUND(ROUND(H583,2)*ROUND(G583,2),2)</f>
        <v>0</v>
      </c>
      <c r="K583" s="41" t="str">
        <f>IF(B583&lt;&gt;0,C583&amp;D583,"")</f>
        <v>96785A</v>
      </c>
      <c r="L583">
        <f t="shared" si="26"/>
        <v>583</v>
      </c>
      <c r="M583" s="43">
        <f t="shared" si="27"/>
        <v>0</v>
      </c>
      <c r="N583">
        <f t="shared" si="28"/>
        <v>0</v>
      </c>
    </row>
    <row r="584" spans="2:14" ht="12.75" customHeight="1">
      <c r="B584" s="17"/>
      <c r="C584" s="17"/>
      <c r="D584" s="17"/>
      <c r="E584" s="24" t="s">
        <v>55</v>
      </c>
      <c r="F584" s="17"/>
      <c r="G584" s="17"/>
      <c r="H584" s="45"/>
      <c r="I584" s="17"/>
      <c r="K584" s="41"/>
      <c r="L584">
        <f t="shared" si="26"/>
        <v>584</v>
      </c>
      <c r="M584" s="43">
        <f t="shared" si="27"/>
        <v>0</v>
      </c>
      <c r="N584">
        <f t="shared" si="28"/>
        <v>0</v>
      </c>
    </row>
    <row r="585" spans="2:14" ht="12.75" customHeight="1">
      <c r="B585" s="17"/>
      <c r="C585" s="17"/>
      <c r="D585" s="17"/>
      <c r="E585" s="26" t="s">
        <v>431</v>
      </c>
      <c r="F585" s="17"/>
      <c r="G585" s="17"/>
      <c r="H585" s="45"/>
      <c r="I585" s="17"/>
      <c r="K585" s="41"/>
      <c r="L585">
        <f t="shared" si="26"/>
        <v>585</v>
      </c>
      <c r="M585" s="43">
        <f t="shared" si="27"/>
        <v>0</v>
      </c>
      <c r="N585">
        <f t="shared" si="28"/>
        <v>0</v>
      </c>
    </row>
    <row r="586" spans="2:14" ht="12.75" customHeight="1">
      <c r="B586" s="19">
        <v>190</v>
      </c>
      <c r="C586" s="19" t="s">
        <v>249</v>
      </c>
      <c r="D586" s="17" t="s">
        <v>55</v>
      </c>
      <c r="E586" s="20" t="s">
        <v>250</v>
      </c>
      <c r="F586" s="21" t="s">
        <v>74</v>
      </c>
      <c r="G586" s="22"/>
      <c r="H586" s="46"/>
      <c r="I586" s="22">
        <f>ROUND(ROUND(H586,2)*ROUND(G586,2),2)</f>
        <v>0</v>
      </c>
      <c r="K586" s="41" t="str">
        <f>IF(B586&lt;&gt;0,C586&amp;D586,"")</f>
        <v>96786</v>
      </c>
      <c r="L586">
        <f t="shared" si="26"/>
        <v>586</v>
      </c>
      <c r="M586" s="43">
        <f t="shared" si="27"/>
        <v>0</v>
      </c>
      <c r="N586">
        <f t="shared" si="28"/>
        <v>0</v>
      </c>
    </row>
    <row r="587" spans="2:14" ht="12.75" customHeight="1">
      <c r="B587" s="17"/>
      <c r="C587" s="17"/>
      <c r="D587" s="17"/>
      <c r="E587" s="24" t="s">
        <v>251</v>
      </c>
      <c r="F587" s="17"/>
      <c r="G587" s="17"/>
      <c r="H587" s="45"/>
      <c r="I587" s="17"/>
      <c r="K587" s="41"/>
      <c r="L587">
        <f t="shared" si="26"/>
        <v>587</v>
      </c>
      <c r="M587" s="43">
        <f t="shared" si="27"/>
        <v>0</v>
      </c>
      <c r="N587">
        <f t="shared" si="28"/>
        <v>0</v>
      </c>
    </row>
    <row r="588" spans="2:14" ht="12.75" customHeight="1">
      <c r="B588" s="17"/>
      <c r="C588" s="17"/>
      <c r="D588" s="17"/>
      <c r="E588" s="26" t="s">
        <v>55</v>
      </c>
      <c r="F588" s="17"/>
      <c r="G588" s="17"/>
      <c r="H588" s="45"/>
      <c r="I588" s="17"/>
      <c r="K588" s="41"/>
      <c r="L588">
        <f t="shared" si="26"/>
        <v>588</v>
      </c>
      <c r="M588" s="43">
        <f t="shared" si="27"/>
        <v>0</v>
      </c>
      <c r="N588">
        <f t="shared" si="28"/>
        <v>0</v>
      </c>
    </row>
    <row r="589" spans="2:14" ht="12.75" customHeight="1">
      <c r="B589" s="19">
        <v>191</v>
      </c>
      <c r="C589" s="19" t="s">
        <v>712</v>
      </c>
      <c r="D589" s="17" t="s">
        <v>55</v>
      </c>
      <c r="E589" s="20" t="s">
        <v>713</v>
      </c>
      <c r="F589" s="21" t="s">
        <v>74</v>
      </c>
      <c r="G589" s="22"/>
      <c r="H589" s="46"/>
      <c r="I589" s="22">
        <f>ROUND(ROUND(H589,2)*ROUND(G589,2),2)</f>
        <v>0</v>
      </c>
      <c r="K589" s="41" t="str">
        <f>IF(B589&lt;&gt;0,C589&amp;D589,"")</f>
        <v>96789R</v>
      </c>
      <c r="L589">
        <f t="shared" si="26"/>
        <v>589</v>
      </c>
      <c r="M589" s="43">
        <f t="shared" si="27"/>
        <v>0</v>
      </c>
      <c r="N589">
        <f t="shared" si="28"/>
        <v>0</v>
      </c>
    </row>
    <row r="590" spans="2:14" ht="12.75" customHeight="1">
      <c r="B590" s="17"/>
      <c r="C590" s="17"/>
      <c r="D590" s="17"/>
      <c r="E590" s="24" t="s">
        <v>704</v>
      </c>
      <c r="F590" s="17"/>
      <c r="G590" s="17"/>
      <c r="H590" s="45"/>
      <c r="I590" s="17"/>
      <c r="K590" s="41"/>
      <c r="L590">
        <f aca="true" t="shared" si="29" ref="L590:L597">ROW(K590)</f>
        <v>590</v>
      </c>
      <c r="M590" s="43">
        <f aca="true" t="shared" si="30" ref="M590:M597">H590</f>
        <v>0</v>
      </c>
      <c r="N590">
        <f aca="true" t="shared" si="31" ref="N590:N597">IF(M590&lt;&gt;0,1,0)</f>
        <v>0</v>
      </c>
    </row>
    <row r="591" spans="2:14" ht="12.75" customHeight="1">
      <c r="B591" s="17"/>
      <c r="C591" s="17"/>
      <c r="D591" s="17"/>
      <c r="E591" s="26" t="s">
        <v>343</v>
      </c>
      <c r="F591" s="17"/>
      <c r="G591" s="17"/>
      <c r="H591" s="45"/>
      <c r="I591" s="17"/>
      <c r="K591" s="41"/>
      <c r="L591">
        <f t="shared" si="29"/>
        <v>591</v>
      </c>
      <c r="M591" s="43">
        <f t="shared" si="30"/>
        <v>0</v>
      </c>
      <c r="N591">
        <f t="shared" si="31"/>
        <v>0</v>
      </c>
    </row>
    <row r="592" spans="2:14" ht="12.75" customHeight="1">
      <c r="B592" s="19">
        <v>192</v>
      </c>
      <c r="C592" s="19" t="s">
        <v>685</v>
      </c>
      <c r="D592" s="17" t="s">
        <v>55</v>
      </c>
      <c r="E592" s="20" t="s">
        <v>686</v>
      </c>
      <c r="F592" s="21" t="s">
        <v>69</v>
      </c>
      <c r="G592" s="22"/>
      <c r="H592" s="46"/>
      <c r="I592" s="22">
        <f>ROUND(ROUND(H592,2)*ROUND(G592,2),2)</f>
        <v>0</v>
      </c>
      <c r="K592" s="41" t="str">
        <f>IF(B592&lt;&gt;0,C592&amp;D592,"")</f>
        <v>97811</v>
      </c>
      <c r="L592">
        <f t="shared" si="29"/>
        <v>592</v>
      </c>
      <c r="M592" s="43">
        <f t="shared" si="30"/>
        <v>0</v>
      </c>
      <c r="N592">
        <f t="shared" si="31"/>
        <v>0</v>
      </c>
    </row>
    <row r="593" spans="2:14" ht="12.75" customHeight="1">
      <c r="B593" s="17"/>
      <c r="C593" s="17"/>
      <c r="D593" s="17"/>
      <c r="E593" s="24" t="s">
        <v>251</v>
      </c>
      <c r="F593" s="17"/>
      <c r="G593" s="17"/>
      <c r="H593" s="45"/>
      <c r="I593" s="17"/>
      <c r="K593" s="41"/>
      <c r="L593">
        <f t="shared" si="29"/>
        <v>593</v>
      </c>
      <c r="M593" s="43">
        <f t="shared" si="30"/>
        <v>0</v>
      </c>
      <c r="N593">
        <f t="shared" si="31"/>
        <v>0</v>
      </c>
    </row>
    <row r="594" spans="2:14" ht="12.75" customHeight="1">
      <c r="B594" s="17"/>
      <c r="C594" s="17"/>
      <c r="D594" s="17"/>
      <c r="E594" s="26" t="s">
        <v>687</v>
      </c>
      <c r="F594" s="17"/>
      <c r="G594" s="17"/>
      <c r="H594" s="45"/>
      <c r="I594" s="17"/>
      <c r="K594" s="41"/>
      <c r="L594">
        <f t="shared" si="29"/>
        <v>594</v>
      </c>
      <c r="M594" s="43">
        <f t="shared" si="30"/>
        <v>0</v>
      </c>
      <c r="N594">
        <f t="shared" si="31"/>
        <v>0</v>
      </c>
    </row>
    <row r="595" spans="2:14" ht="12.75" customHeight="1">
      <c r="B595" s="19">
        <v>193</v>
      </c>
      <c r="C595" s="19" t="s">
        <v>543</v>
      </c>
      <c r="D595" s="17" t="s">
        <v>55</v>
      </c>
      <c r="E595" s="20" t="s">
        <v>544</v>
      </c>
      <c r="F595" s="21" t="s">
        <v>69</v>
      </c>
      <c r="G595" s="22"/>
      <c r="H595" s="46"/>
      <c r="I595" s="22">
        <f>ROUND(ROUND(H595,2)*ROUND(G595,2),2)</f>
        <v>0</v>
      </c>
      <c r="K595" s="41" t="str">
        <f>IF(B595&lt;&gt;0,C595&amp;D595,"")</f>
        <v>97817</v>
      </c>
      <c r="L595">
        <f t="shared" si="29"/>
        <v>595</v>
      </c>
      <c r="M595" s="43">
        <f t="shared" si="30"/>
        <v>0</v>
      </c>
      <c r="N595">
        <f t="shared" si="31"/>
        <v>0</v>
      </c>
    </row>
    <row r="596" spans="2:14" ht="12.75" customHeight="1">
      <c r="B596" s="17"/>
      <c r="C596" s="17"/>
      <c r="D596" s="17"/>
      <c r="E596" s="24" t="s">
        <v>251</v>
      </c>
      <c r="F596" s="17"/>
      <c r="G596" s="17"/>
      <c r="H596" s="45"/>
      <c r="I596" s="17"/>
      <c r="K596" s="41"/>
      <c r="L596">
        <f t="shared" si="29"/>
        <v>596</v>
      </c>
      <c r="M596" s="43">
        <f t="shared" si="30"/>
        <v>0</v>
      </c>
      <c r="N596">
        <f t="shared" si="31"/>
        <v>0</v>
      </c>
    </row>
    <row r="597" spans="2:14" ht="12.75" customHeight="1">
      <c r="B597" s="17"/>
      <c r="C597" s="17"/>
      <c r="D597" s="17"/>
      <c r="E597" s="26" t="s">
        <v>545</v>
      </c>
      <c r="F597" s="17"/>
      <c r="G597" s="17"/>
      <c r="H597" s="45"/>
      <c r="I597" s="17"/>
      <c r="K597" s="41"/>
      <c r="L597">
        <f t="shared" si="29"/>
        <v>597</v>
      </c>
      <c r="M597" s="43">
        <f t="shared" si="30"/>
        <v>0</v>
      </c>
      <c r="N597">
        <f t="shared" si="31"/>
        <v>0</v>
      </c>
    </row>
    <row r="598" ht="12.75" customHeight="1">
      <c r="N598">
        <f>SUM(N10:N597)</f>
        <v>0</v>
      </c>
    </row>
  </sheetData>
  <sheetProtection password="BCFA" sheet="1"/>
  <mergeCells count="12">
    <mergeCell ref="A6:A7"/>
    <mergeCell ref="B6:B7"/>
    <mergeCell ref="C6:C7"/>
    <mergeCell ref="D6:D7"/>
    <mergeCell ref="E6:E7"/>
    <mergeCell ref="F6:F7"/>
    <mergeCell ref="G6:G7"/>
    <mergeCell ref="H6:I6"/>
    <mergeCell ref="G2:I2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zoomScalePageLayoutView="0" workbookViewId="0" topLeftCell="C1">
      <pane ySplit="8" topLeftCell="A158" activePane="bottomLeft" state="frozen"/>
      <selection pane="topLeft" activeCell="A1" sqref="A1"/>
      <selection pane="bottomLeft" activeCell="H134" sqref="H13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1" width="0" style="0" hidden="1" customWidth="1"/>
    <col min="12" max="12" width="18.7109375" style="0" hidden="1" customWidth="1"/>
    <col min="13" max="14" width="0" style="0" hidden="1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0+O9+O49+O74+O78+O97+O104+O117+O127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19</v>
      </c>
      <c r="I3" s="28">
        <f>0+I9+I49+I74+I78+I97+I104+I117+I127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19</v>
      </c>
      <c r="D4" s="48"/>
      <c r="E4" s="11" t="s">
        <v>20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19</v>
      </c>
      <c r="D5" s="54"/>
      <c r="E5" s="14" t="s">
        <v>20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0+I10+I13+I16+I19+I22+I25+I28+I31+I34+I37+I40+I43+I46</f>
        <v>0</v>
      </c>
      <c r="R9">
        <f>0+O10+O13+O16+O19+O22+O25+O28+O31+O34+O37+O40+O43+O46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>
        <v>5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014102A</v>
      </c>
      <c r="L10" s="44">
        <f>IF(B10&lt;&gt;0,(VLOOKUP(K10,CELK!$K$10:$M$597,2,FALSE)),"")</f>
        <v>10</v>
      </c>
      <c r="M10">
        <f>IF(B10&lt;&gt;0,(VLOOKUP(K10,CELK!$K$10:$M$597,3,FALSE)),"")</f>
        <v>0</v>
      </c>
      <c r="N10" t="str">
        <f>IF(B10&lt;&gt;0,"=CELK!H"&amp;L10,"")</f>
        <v>=CELK!H10</v>
      </c>
      <c r="O10">
        <f>(I10*21)/100</f>
        <v>0</v>
      </c>
      <c r="P10" t="s">
        <v>26</v>
      </c>
    </row>
    <row r="11" spans="1:14" ht="24.75">
      <c r="A11" s="23" t="s">
        <v>52</v>
      </c>
      <c r="B11" s="17"/>
      <c r="C11" s="17"/>
      <c r="D11" s="17"/>
      <c r="E11" s="24" t="s">
        <v>53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4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55</v>
      </c>
      <c r="F12" s="17"/>
      <c r="G12" s="17"/>
      <c r="H12" s="22">
        <f t="shared" si="0"/>
      </c>
      <c r="I12" s="17"/>
      <c r="K12">
        <f t="shared" si="1"/>
      </c>
      <c r="L12" s="44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56</v>
      </c>
      <c r="E13" s="20" t="s">
        <v>50</v>
      </c>
      <c r="F13" s="21" t="s">
        <v>51</v>
      </c>
      <c r="G13" s="22">
        <v>5</v>
      </c>
      <c r="H13" s="22">
        <f t="shared" si="0"/>
        <v>0</v>
      </c>
      <c r="I13" s="22">
        <f>ROUND(ROUND(H13,2)*ROUND(G13,2),2)</f>
        <v>0</v>
      </c>
      <c r="K13" t="str">
        <f t="shared" si="1"/>
        <v>014102B</v>
      </c>
      <c r="L13" s="44">
        <f>IF(B13&lt;&gt;0,(VLOOKUP(K13,CELK!$K$10:$M$597,2,FALSE)),"")</f>
        <v>13</v>
      </c>
      <c r="M13">
        <f>IF(B13&lt;&gt;0,(VLOOKUP(K13,CELK!$K$10:$M$597,3,FALSE)),"")</f>
        <v>0</v>
      </c>
      <c r="N13" t="str">
        <f t="shared" si="2"/>
        <v>=CELK!H13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57</v>
      </c>
      <c r="F14" s="17"/>
      <c r="G14" s="17"/>
      <c r="H14" s="22">
        <f t="shared" si="0"/>
      </c>
      <c r="I14" s="17"/>
      <c r="K14">
        <f t="shared" si="1"/>
      </c>
      <c r="L14" s="44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55</v>
      </c>
      <c r="F15" s="17"/>
      <c r="G15" s="17"/>
      <c r="H15" s="22">
        <f t="shared" si="0"/>
      </c>
      <c r="I15" s="17"/>
      <c r="K15">
        <f t="shared" si="1"/>
      </c>
      <c r="L15" s="44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48</v>
      </c>
      <c r="D16" s="17" t="s">
        <v>58</v>
      </c>
      <c r="E16" s="20" t="s">
        <v>50</v>
      </c>
      <c r="F16" s="21" t="s">
        <v>51</v>
      </c>
      <c r="G16" s="22">
        <v>16.63</v>
      </c>
      <c r="H16" s="22">
        <f t="shared" si="0"/>
        <v>0</v>
      </c>
      <c r="I16" s="22">
        <f>ROUND(ROUND(H16,2)*ROUND(G16,2),2)</f>
        <v>0</v>
      </c>
      <c r="K16" t="str">
        <f t="shared" si="1"/>
        <v>014102C</v>
      </c>
      <c r="L16" s="44">
        <f>IF(B16&lt;&gt;0,(VLOOKUP(K16,CELK!$K$10:$M$597,2,FALSE)),"")</f>
        <v>16</v>
      </c>
      <c r="M16">
        <f>IF(B16&lt;&gt;0,(VLOOKUP(K16,CELK!$K$10:$M$597,3,FALSE)),"")</f>
        <v>0</v>
      </c>
      <c r="N16" t="str">
        <f t="shared" si="2"/>
        <v>=CELK!H16</v>
      </c>
      <c r="O16">
        <f>(I16*21)/100</f>
        <v>0</v>
      </c>
      <c r="P16" t="s">
        <v>26</v>
      </c>
    </row>
    <row r="17" spans="1:14" ht="12">
      <c r="A17" s="23" t="s">
        <v>52</v>
      </c>
      <c r="B17" s="17"/>
      <c r="C17" s="17"/>
      <c r="D17" s="17"/>
      <c r="E17" s="24" t="s">
        <v>59</v>
      </c>
      <c r="F17" s="17"/>
      <c r="G17" s="17"/>
      <c r="H17" s="22">
        <f t="shared" si="0"/>
      </c>
      <c r="I17" s="17"/>
      <c r="K17">
        <f t="shared" si="1"/>
      </c>
      <c r="L17" s="44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55</v>
      </c>
      <c r="F18" s="17"/>
      <c r="G18" s="17"/>
      <c r="H18" s="22">
        <f t="shared" si="0"/>
      </c>
      <c r="I18" s="17"/>
      <c r="K18">
        <f t="shared" si="1"/>
      </c>
      <c r="L18" s="44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60</v>
      </c>
      <c r="D19" s="17" t="s">
        <v>35</v>
      </c>
      <c r="E19" s="20" t="s">
        <v>61</v>
      </c>
      <c r="F19" s="21" t="s">
        <v>62</v>
      </c>
      <c r="G19" s="22">
        <v>1</v>
      </c>
      <c r="H19" s="22">
        <f t="shared" si="0"/>
        <v>0</v>
      </c>
      <c r="I19" s="22">
        <f>ROUND(ROUND(H19,2)*ROUND(G19,2),2)</f>
        <v>0</v>
      </c>
      <c r="K19" t="str">
        <f t="shared" si="1"/>
        <v>027204</v>
      </c>
      <c r="L19" s="44">
        <f>IF(B19&lt;&gt;0,(VLOOKUP(K19,CELK!$K$10:$M$597,2,FALSE)),"")</f>
        <v>40</v>
      </c>
      <c r="M19">
        <f>IF(B19&lt;&gt;0,(VLOOKUP(K19,CELK!$K$10:$M$597,3,FALSE)),"")</f>
        <v>0</v>
      </c>
      <c r="N19" t="str">
        <f t="shared" si="2"/>
        <v>=CELK!H40</v>
      </c>
      <c r="O19">
        <f>(I19*21)/100</f>
        <v>0</v>
      </c>
      <c r="P19" t="s">
        <v>26</v>
      </c>
    </row>
    <row r="20" spans="1:14" ht="87">
      <c r="A20" s="23" t="s">
        <v>52</v>
      </c>
      <c r="B20" s="17"/>
      <c r="C20" s="17"/>
      <c r="D20" s="17"/>
      <c r="E20" s="24" t="s">
        <v>63</v>
      </c>
      <c r="F20" s="17"/>
      <c r="G20" s="17"/>
      <c r="H20" s="22">
        <f t="shared" si="0"/>
      </c>
      <c r="I20" s="17"/>
      <c r="K20">
        <f t="shared" si="1"/>
      </c>
      <c r="L20" s="44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55</v>
      </c>
      <c r="F21" s="17"/>
      <c r="G21" s="17"/>
      <c r="H21" s="22">
        <f t="shared" si="0"/>
      </c>
      <c r="I21" s="17"/>
      <c r="K21">
        <f t="shared" si="1"/>
      </c>
      <c r="L21" s="44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64</v>
      </c>
      <c r="D22" s="17" t="s">
        <v>27</v>
      </c>
      <c r="E22" s="20" t="s">
        <v>65</v>
      </c>
      <c r="F22" s="21" t="s">
        <v>62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1"/>
        <v>02750R3</v>
      </c>
      <c r="L22" s="44">
        <f>IF(B22&lt;&gt;0,(VLOOKUP(K22,CELK!$K$10:$M$597,2,FALSE)),"")</f>
        <v>67</v>
      </c>
      <c r="M22">
        <f>IF(B22&lt;&gt;0,(VLOOKUP(K22,CELK!$K$10:$M$597,3,FALSE)),"")</f>
        <v>0</v>
      </c>
      <c r="N22" t="str">
        <f t="shared" si="2"/>
        <v>=CELK!H67</v>
      </c>
      <c r="O22">
        <f>(I22*21)/100</f>
        <v>0</v>
      </c>
      <c r="P22" t="s">
        <v>26</v>
      </c>
    </row>
    <row r="23" spans="1:14" ht="24.75">
      <c r="A23" s="23" t="s">
        <v>52</v>
      </c>
      <c r="B23" s="17"/>
      <c r="C23" s="17"/>
      <c r="D23" s="17"/>
      <c r="E23" s="24" t="s">
        <v>66</v>
      </c>
      <c r="F23" s="17"/>
      <c r="G23" s="17"/>
      <c r="H23" s="22">
        <f t="shared" si="0"/>
      </c>
      <c r="I23" s="17"/>
      <c r="K23">
        <f t="shared" si="1"/>
      </c>
      <c r="L23" s="44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1"/>
      </c>
      <c r="L24" s="44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67</v>
      </c>
      <c r="D25" s="17" t="s">
        <v>27</v>
      </c>
      <c r="E25" s="20" t="s">
        <v>68</v>
      </c>
      <c r="F25" s="21" t="s">
        <v>69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02851R3</v>
      </c>
      <c r="L25" s="44">
        <f>IF(B25&lt;&gt;0,(VLOOKUP(K25,CELK!$K$10:$M$597,2,FALSE)),"")</f>
        <v>76</v>
      </c>
      <c r="M25">
        <f>IF(B25&lt;&gt;0,(VLOOKUP(K25,CELK!$K$10:$M$597,3,FALSE)),"")</f>
        <v>0</v>
      </c>
      <c r="N25" t="str">
        <f t="shared" si="2"/>
        <v>=CELK!H76</v>
      </c>
      <c r="O25">
        <f>(I25*21)/100</f>
        <v>0</v>
      </c>
      <c r="P25" t="s">
        <v>26</v>
      </c>
    </row>
    <row r="26" spans="1:14" ht="24.75">
      <c r="A26" s="23" t="s">
        <v>52</v>
      </c>
      <c r="B26" s="17"/>
      <c r="C26" s="17"/>
      <c r="D26" s="17"/>
      <c r="E26" s="24" t="s">
        <v>70</v>
      </c>
      <c r="F26" s="17"/>
      <c r="G26" s="17"/>
      <c r="H26" s="22">
        <f t="shared" si="0"/>
      </c>
      <c r="I26" s="17"/>
      <c r="K26">
        <f t="shared" si="1"/>
      </c>
      <c r="L26" s="44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4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72</v>
      </c>
      <c r="D28" s="17" t="s">
        <v>55</v>
      </c>
      <c r="E28" s="20" t="s">
        <v>73</v>
      </c>
      <c r="F28" s="21" t="s">
        <v>74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029113</v>
      </c>
      <c r="L28" s="44">
        <f>IF(B28&lt;&gt;0,(VLOOKUP(K28,CELK!$K$10:$M$597,2,FALSE)),"")</f>
        <v>79</v>
      </c>
      <c r="M28">
        <f>IF(B28&lt;&gt;0,(VLOOKUP(K28,CELK!$K$10:$M$597,3,FALSE)),"")</f>
        <v>0</v>
      </c>
      <c r="N28" t="str">
        <f t="shared" si="2"/>
        <v>=CELK!H79</v>
      </c>
      <c r="O28">
        <f>(I28*21)/100</f>
        <v>0</v>
      </c>
      <c r="P28" t="s">
        <v>26</v>
      </c>
    </row>
    <row r="29" spans="1:14" ht="12">
      <c r="A29" s="23" t="s">
        <v>52</v>
      </c>
      <c r="B29" s="17"/>
      <c r="C29" s="17"/>
      <c r="D29" s="17"/>
      <c r="E29" s="24" t="s">
        <v>55</v>
      </c>
      <c r="F29" s="17"/>
      <c r="G29" s="17"/>
      <c r="H29" s="22">
        <f t="shared" si="0"/>
      </c>
      <c r="I29" s="17"/>
      <c r="K29">
        <f t="shared" si="1"/>
      </c>
      <c r="L29" s="44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4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76</v>
      </c>
      <c r="D31" s="17" t="s">
        <v>27</v>
      </c>
      <c r="E31" s="20" t="s">
        <v>77</v>
      </c>
      <c r="F31" s="21" t="s">
        <v>62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029403</v>
      </c>
      <c r="L31" s="44">
        <f>IF(B31&lt;&gt;0,(VLOOKUP(K31,CELK!$K$10:$M$597,2,FALSE)),"")</f>
        <v>88</v>
      </c>
      <c r="M31">
        <f>IF(B31&lt;&gt;0,(VLOOKUP(K31,CELK!$K$10:$M$597,3,FALSE)),"")</f>
        <v>0</v>
      </c>
      <c r="N31" t="str">
        <f t="shared" si="2"/>
        <v>=CELK!H88</v>
      </c>
      <c r="O31">
        <f>(I31*21)/100</f>
        <v>0</v>
      </c>
      <c r="P31" t="s">
        <v>26</v>
      </c>
    </row>
    <row r="32" spans="1:14" ht="24.75">
      <c r="A32" s="23" t="s">
        <v>52</v>
      </c>
      <c r="B32" s="17"/>
      <c r="C32" s="17"/>
      <c r="D32" s="17"/>
      <c r="E32" s="24" t="s">
        <v>78</v>
      </c>
      <c r="F32" s="17"/>
      <c r="G32" s="17"/>
      <c r="H32" s="22">
        <f t="shared" si="0"/>
      </c>
      <c r="I32" s="17"/>
      <c r="K32">
        <f t="shared" si="1"/>
      </c>
      <c r="L32" s="44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55</v>
      </c>
      <c r="F33" s="17"/>
      <c r="G33" s="17"/>
      <c r="H33" s="22">
        <f t="shared" si="0"/>
      </c>
      <c r="I33" s="17"/>
      <c r="K33">
        <f t="shared" si="1"/>
      </c>
      <c r="L33" s="44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79</v>
      </c>
      <c r="D34" s="17" t="s">
        <v>49</v>
      </c>
      <c r="E34" s="20" t="s">
        <v>80</v>
      </c>
      <c r="F34" s="21" t="s">
        <v>74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029412A</v>
      </c>
      <c r="L34" s="44">
        <f>IF(B34&lt;&gt;0,(VLOOKUP(K34,CELK!$K$10:$M$597,2,FALSE)),"")</f>
        <v>91</v>
      </c>
      <c r="M34">
        <f>IF(B34&lt;&gt;0,(VLOOKUP(K34,CELK!$K$10:$M$597,3,FALSE)),"")</f>
        <v>0</v>
      </c>
      <c r="N34" t="str">
        <f t="shared" si="2"/>
        <v>=CELK!H91</v>
      </c>
      <c r="O34">
        <f>(I34*21)/100</f>
        <v>0</v>
      </c>
      <c r="P34" t="s">
        <v>26</v>
      </c>
    </row>
    <row r="35" spans="1:14" ht="24.75">
      <c r="A35" s="23" t="s">
        <v>52</v>
      </c>
      <c r="B35" s="17"/>
      <c r="C35" s="17"/>
      <c r="D35" s="17"/>
      <c r="E35" s="24" t="s">
        <v>81</v>
      </c>
      <c r="F35" s="17"/>
      <c r="G35" s="17"/>
      <c r="H35" s="22">
        <f t="shared" si="0"/>
      </c>
      <c r="I35" s="17"/>
      <c r="K35">
        <f t="shared" si="1"/>
      </c>
      <c r="L35" s="44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82</v>
      </c>
      <c r="F36" s="17"/>
      <c r="G36" s="17"/>
      <c r="H36" s="22">
        <f t="shared" si="0"/>
      </c>
      <c r="I36" s="17"/>
      <c r="K36">
        <f t="shared" si="1"/>
      </c>
      <c r="L36" s="44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83</v>
      </c>
      <c r="D37" s="17" t="s">
        <v>27</v>
      </c>
      <c r="E37" s="20" t="s">
        <v>84</v>
      </c>
      <c r="F37" s="21" t="s">
        <v>62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029433</v>
      </c>
      <c r="L37" s="44">
        <f>IF(B37&lt;&gt;0,(VLOOKUP(K37,CELK!$K$10:$M$597,2,FALSE)),"")</f>
        <v>103</v>
      </c>
      <c r="M37">
        <f>IF(B37&lt;&gt;0,(VLOOKUP(K37,CELK!$K$10:$M$597,3,FALSE)),"")</f>
        <v>0</v>
      </c>
      <c r="N37" t="str">
        <f t="shared" si="2"/>
        <v>=CELK!H103</v>
      </c>
      <c r="O37">
        <f>(I37*21)/100</f>
        <v>0</v>
      </c>
      <c r="P37" t="s">
        <v>26</v>
      </c>
    </row>
    <row r="38" spans="1:14" ht="12">
      <c r="A38" s="23" t="s">
        <v>52</v>
      </c>
      <c r="B38" s="17"/>
      <c r="C38" s="17"/>
      <c r="D38" s="17"/>
      <c r="E38" s="24" t="s">
        <v>85</v>
      </c>
      <c r="F38" s="17"/>
      <c r="G38" s="17"/>
      <c r="H38" s="22">
        <f t="shared" si="0"/>
      </c>
      <c r="I38" s="17"/>
      <c r="K38">
        <f t="shared" si="1"/>
      </c>
      <c r="L38" s="44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55</v>
      </c>
      <c r="F39" s="17"/>
      <c r="G39" s="17"/>
      <c r="H39" s="22">
        <f t="shared" si="0"/>
      </c>
      <c r="I39" s="17"/>
      <c r="K39">
        <f t="shared" si="1"/>
      </c>
      <c r="L39" s="44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87</v>
      </c>
      <c r="D40" s="17" t="s">
        <v>55</v>
      </c>
      <c r="E40" s="20" t="s">
        <v>88</v>
      </c>
      <c r="F40" s="21" t="s">
        <v>62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02944</v>
      </c>
      <c r="L40" s="44">
        <f>IF(B40&lt;&gt;0,(VLOOKUP(K40,CELK!$K$10:$M$597,2,FALSE)),"")</f>
        <v>106</v>
      </c>
      <c r="M40">
        <f>IF(B40&lt;&gt;0,(VLOOKUP(K40,CELK!$K$10:$M$597,3,FALSE)),"")</f>
        <v>0</v>
      </c>
      <c r="N40" t="str">
        <f t="shared" si="2"/>
        <v>=CELK!H106</v>
      </c>
      <c r="O40">
        <f>(I40*21)/100</f>
        <v>0</v>
      </c>
      <c r="P40" t="s">
        <v>26</v>
      </c>
    </row>
    <row r="41" spans="1:14" ht="12">
      <c r="A41" s="23" t="s">
        <v>52</v>
      </c>
      <c r="B41" s="17"/>
      <c r="C41" s="17"/>
      <c r="D41" s="17"/>
      <c r="E41" s="24" t="s">
        <v>55</v>
      </c>
      <c r="F41" s="17"/>
      <c r="G41" s="17"/>
      <c r="H41" s="22">
        <f t="shared" si="0"/>
      </c>
      <c r="I41" s="17"/>
      <c r="K41">
        <f t="shared" si="1"/>
      </c>
      <c r="L41" s="44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7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1"/>
      </c>
      <c r="L42" s="44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6" ht="12">
      <c r="A43" s="42" t="s">
        <v>47</v>
      </c>
      <c r="B43" s="19" t="s">
        <v>89</v>
      </c>
      <c r="C43" s="19" t="s">
        <v>90</v>
      </c>
      <c r="D43" s="17" t="s">
        <v>27</v>
      </c>
      <c r="E43" s="20" t="s">
        <v>91</v>
      </c>
      <c r="F43" s="21" t="s">
        <v>74</v>
      </c>
      <c r="G43" s="22">
        <v>1</v>
      </c>
      <c r="H43" s="22">
        <f t="shared" si="0"/>
        <v>0</v>
      </c>
      <c r="I43" s="22">
        <f>ROUND(ROUND(H43,2)*ROUND(G43,2),2)</f>
        <v>0</v>
      </c>
      <c r="K43" t="str">
        <f t="shared" si="1"/>
        <v>029533</v>
      </c>
      <c r="L43" s="44">
        <f>IF(B43&lt;&gt;0,(VLOOKUP(K43,CELK!$K$10:$M$597,2,FALSE)),"")</f>
        <v>115</v>
      </c>
      <c r="M43">
        <f>IF(B43&lt;&gt;0,(VLOOKUP(K43,CELK!$K$10:$M$597,3,FALSE)),"")</f>
        <v>0</v>
      </c>
      <c r="N43" t="str">
        <f t="shared" si="2"/>
        <v>=CELK!H115</v>
      </c>
      <c r="O43">
        <f>(I43*21)/100</f>
        <v>0</v>
      </c>
      <c r="P43" t="s">
        <v>26</v>
      </c>
    </row>
    <row r="44" spans="1:14" ht="24.75">
      <c r="A44" s="23" t="s">
        <v>52</v>
      </c>
      <c r="B44" s="17"/>
      <c r="C44" s="17"/>
      <c r="D44" s="17"/>
      <c r="E44" s="24" t="s">
        <v>92</v>
      </c>
      <c r="F44" s="17"/>
      <c r="G44" s="17"/>
      <c r="H44" s="22">
        <f t="shared" si="0"/>
      </c>
      <c r="I44" s="17"/>
      <c r="K44">
        <f t="shared" si="1"/>
      </c>
      <c r="L44" s="44">
        <f>IF(B44&lt;&gt;0,(VLOOKUP(K44,CELK!$K$10:$M$597,2,FALSE)),"")</f>
      </c>
      <c r="M44">
        <f>IF(B44&lt;&gt;0,(VLOOKUP(K44,CELK!$K$10:$M$597,3,FALSE)),"")</f>
      </c>
      <c r="N44">
        <f t="shared" si="2"/>
      </c>
    </row>
    <row r="45" spans="1:14" ht="12.75">
      <c r="A45" s="27" t="s">
        <v>54</v>
      </c>
      <c r="B45" s="17"/>
      <c r="C45" s="17"/>
      <c r="D45" s="17"/>
      <c r="E45" s="26" t="s">
        <v>55</v>
      </c>
      <c r="F45" s="17"/>
      <c r="G45" s="17"/>
      <c r="H45" s="22">
        <f t="shared" si="0"/>
      </c>
      <c r="I45" s="17"/>
      <c r="K45">
        <f t="shared" si="1"/>
      </c>
      <c r="L45" s="44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6" ht="12">
      <c r="A46" s="42" t="s">
        <v>47</v>
      </c>
      <c r="B46" s="19" t="s">
        <v>93</v>
      </c>
      <c r="C46" s="19" t="s">
        <v>94</v>
      </c>
      <c r="D46" s="17" t="s">
        <v>55</v>
      </c>
      <c r="E46" s="20" t="s">
        <v>95</v>
      </c>
      <c r="F46" s="21" t="s">
        <v>62</v>
      </c>
      <c r="G46" s="22">
        <v>1</v>
      </c>
      <c r="H46" s="22">
        <f t="shared" si="0"/>
        <v>0</v>
      </c>
      <c r="I46" s="22">
        <f>ROUND(ROUND(H46,2)*ROUND(G46,2),2)</f>
        <v>0</v>
      </c>
      <c r="K46" t="str">
        <f t="shared" si="1"/>
        <v>03100</v>
      </c>
      <c r="L46" s="44">
        <f>IF(B46&lt;&gt;0,(VLOOKUP(K46,CELK!$K$10:$M$597,2,FALSE)),"")</f>
        <v>118</v>
      </c>
      <c r="M46">
        <f>IF(B46&lt;&gt;0,(VLOOKUP(K46,CELK!$K$10:$M$597,3,FALSE)),"")</f>
        <v>0</v>
      </c>
      <c r="N46" t="str">
        <f t="shared" si="2"/>
        <v>=CELK!H118</v>
      </c>
      <c r="O46">
        <f>(I46*21)/100</f>
        <v>0</v>
      </c>
      <c r="P46" t="s">
        <v>26</v>
      </c>
    </row>
    <row r="47" spans="1:14" ht="12">
      <c r="A47" s="23" t="s">
        <v>52</v>
      </c>
      <c r="B47" s="17"/>
      <c r="C47" s="17"/>
      <c r="D47" s="17"/>
      <c r="E47" s="24" t="s">
        <v>55</v>
      </c>
      <c r="F47" s="17"/>
      <c r="G47" s="17"/>
      <c r="H47" s="22">
        <f t="shared" si="0"/>
      </c>
      <c r="I47" s="17"/>
      <c r="K47">
        <f t="shared" si="1"/>
      </c>
      <c r="L47" s="44">
        <f>IF(B47&lt;&gt;0,(VLOOKUP(K47,CELK!$K$10:$M$597,2,FALSE)),"")</f>
      </c>
      <c r="M47">
        <f>IF(B47&lt;&gt;0,(VLOOKUP(K47,CELK!$K$10:$M$597,3,FALSE)),"")</f>
      </c>
      <c r="N47">
        <f t="shared" si="2"/>
      </c>
    </row>
    <row r="48" spans="1:14" ht="12.75">
      <c r="A48" s="25" t="s">
        <v>54</v>
      </c>
      <c r="B48" s="17"/>
      <c r="C48" s="17"/>
      <c r="D48" s="17"/>
      <c r="E48" s="26" t="s">
        <v>55</v>
      </c>
      <c r="F48" s="17"/>
      <c r="G48" s="17"/>
      <c r="H48" s="22">
        <f t="shared" si="0"/>
      </c>
      <c r="I48" s="17"/>
      <c r="K48">
        <f t="shared" si="1"/>
      </c>
      <c r="L48" s="44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8" ht="12.75" customHeight="1">
      <c r="A49" s="5" t="s">
        <v>45</v>
      </c>
      <c r="B49" s="35"/>
      <c r="C49" s="36" t="s">
        <v>31</v>
      </c>
      <c r="D49" s="35"/>
      <c r="E49" s="37" t="s">
        <v>96</v>
      </c>
      <c r="F49" s="35"/>
      <c r="G49" s="35"/>
      <c r="H49" s="22">
        <f t="shared" si="0"/>
      </c>
      <c r="I49" s="38">
        <f>0+Q49</f>
        <v>0</v>
      </c>
      <c r="K49">
        <f t="shared" si="1"/>
      </c>
      <c r="L49" s="44">
        <f>IF(B49&lt;&gt;0,(VLOOKUP(K49,CELK!$K$10:$M$597,2,FALSE)),"")</f>
      </c>
      <c r="M49">
        <f>IF(B49&lt;&gt;0,(VLOOKUP(K49,CELK!$K$10:$M$597,3,FALSE)),"")</f>
      </c>
      <c r="N49">
        <f t="shared" si="2"/>
      </c>
      <c r="O49">
        <f>0+R49</f>
        <v>0</v>
      </c>
      <c r="Q49">
        <f>0+I50+I53+I56+I59+I62+I65+I68+I71</f>
        <v>0</v>
      </c>
      <c r="R49">
        <f>0+O50+O53+O56+O59+O62+O65+O68+O71</f>
        <v>0</v>
      </c>
    </row>
    <row r="50" spans="1:16" ht="12">
      <c r="A50" s="42" t="s">
        <v>47</v>
      </c>
      <c r="B50" s="19" t="s">
        <v>97</v>
      </c>
      <c r="C50" s="19" t="s">
        <v>98</v>
      </c>
      <c r="D50" s="17" t="s">
        <v>55</v>
      </c>
      <c r="E50" s="20" t="s">
        <v>99</v>
      </c>
      <c r="F50" s="21" t="s">
        <v>69</v>
      </c>
      <c r="G50" s="22">
        <v>80</v>
      </c>
      <c r="H50" s="22">
        <f t="shared" si="0"/>
        <v>0</v>
      </c>
      <c r="I50" s="22">
        <f>ROUND(ROUND(H50,2)*ROUND(G50,2),2)</f>
        <v>0</v>
      </c>
      <c r="K50" t="str">
        <f t="shared" si="1"/>
        <v>111208</v>
      </c>
      <c r="L50" s="44">
        <f>IF(B50&lt;&gt;0,(VLOOKUP(K50,CELK!$K$10:$M$597,2,FALSE)),"")</f>
        <v>122</v>
      </c>
      <c r="M50">
        <f>IF(B50&lt;&gt;0,(VLOOKUP(K50,CELK!$K$10:$M$597,3,FALSE)),"")</f>
        <v>0</v>
      </c>
      <c r="N50" t="str">
        <f t="shared" si="2"/>
        <v>=CELK!H122</v>
      </c>
      <c r="O50">
        <f>(I50*21)/100</f>
        <v>0</v>
      </c>
      <c r="P50" t="s">
        <v>26</v>
      </c>
    </row>
    <row r="51" spans="1:14" ht="24.75">
      <c r="A51" s="23" t="s">
        <v>52</v>
      </c>
      <c r="B51" s="17"/>
      <c r="C51" s="17"/>
      <c r="D51" s="17"/>
      <c r="E51" s="24" t="s">
        <v>100</v>
      </c>
      <c r="F51" s="17"/>
      <c r="G51" s="17"/>
      <c r="H51" s="22">
        <f t="shared" si="0"/>
      </c>
      <c r="I51" s="17"/>
      <c r="K51">
        <f t="shared" si="1"/>
      </c>
      <c r="L51" s="44">
        <f>IF(B51&lt;&gt;0,(VLOOKUP(K51,CELK!$K$10:$M$597,2,FALSE)),"")</f>
      </c>
      <c r="M51">
        <f>IF(B51&lt;&gt;0,(VLOOKUP(K51,CELK!$K$10:$M$597,3,FALSE)),"")</f>
      </c>
      <c r="N51">
        <f t="shared" si="2"/>
      </c>
    </row>
    <row r="52" spans="1:14" ht="12.75">
      <c r="A52" s="27" t="s">
        <v>54</v>
      </c>
      <c r="B52" s="17"/>
      <c r="C52" s="17"/>
      <c r="D52" s="17"/>
      <c r="E52" s="26" t="s">
        <v>55</v>
      </c>
      <c r="F52" s="17"/>
      <c r="G52" s="17"/>
      <c r="H52" s="22">
        <f t="shared" si="0"/>
      </c>
      <c r="I52" s="17"/>
      <c r="K52">
        <f t="shared" si="1"/>
      </c>
      <c r="L52" s="44">
        <f>IF(B52&lt;&gt;0,(VLOOKUP(K52,CELK!$K$10:$M$597,2,FALSE)),"")</f>
      </c>
      <c r="M52">
        <f>IF(B52&lt;&gt;0,(VLOOKUP(K52,CELK!$K$10:$M$597,3,FALSE)),"")</f>
      </c>
      <c r="N52">
        <f t="shared" si="2"/>
      </c>
    </row>
    <row r="53" spans="1:16" ht="24.75">
      <c r="A53" s="42" t="s">
        <v>47</v>
      </c>
      <c r="B53" s="19" t="s">
        <v>101</v>
      </c>
      <c r="C53" s="19" t="s">
        <v>102</v>
      </c>
      <c r="D53" s="17" t="s">
        <v>55</v>
      </c>
      <c r="E53" s="20" t="s">
        <v>103</v>
      </c>
      <c r="F53" s="21" t="s">
        <v>104</v>
      </c>
      <c r="G53" s="22">
        <v>16</v>
      </c>
      <c r="H53" s="22">
        <f t="shared" si="0"/>
        <v>0</v>
      </c>
      <c r="I53" s="22">
        <f>ROUND(ROUND(H53,2)*ROUND(G53,2),2)</f>
        <v>0</v>
      </c>
      <c r="K53" t="str">
        <f t="shared" si="1"/>
        <v>113524</v>
      </c>
      <c r="L53" s="44">
        <f>IF(B53&lt;&gt;0,(VLOOKUP(K53,CELK!$K$10:$M$597,2,FALSE)),"")</f>
        <v>125</v>
      </c>
      <c r="M53">
        <f>IF(B53&lt;&gt;0,(VLOOKUP(K53,CELK!$K$10:$M$597,3,FALSE)),"")</f>
        <v>0</v>
      </c>
      <c r="N53" t="str">
        <f t="shared" si="2"/>
        <v>=CELK!H125</v>
      </c>
      <c r="O53">
        <f>(I53*21)/100</f>
        <v>0</v>
      </c>
      <c r="P53" t="s">
        <v>26</v>
      </c>
    </row>
    <row r="54" spans="1:14" ht="12">
      <c r="A54" s="23" t="s">
        <v>52</v>
      </c>
      <c r="B54" s="17"/>
      <c r="C54" s="17"/>
      <c r="D54" s="17"/>
      <c r="E54" s="24" t="s">
        <v>105</v>
      </c>
      <c r="F54" s="17"/>
      <c r="G54" s="17"/>
      <c r="H54" s="22">
        <f t="shared" si="0"/>
      </c>
      <c r="I54" s="17"/>
      <c r="K54">
        <f t="shared" si="1"/>
      </c>
      <c r="L54" s="44">
        <f>IF(B54&lt;&gt;0,(VLOOKUP(K54,CELK!$K$10:$M$597,2,FALSE)),"")</f>
      </c>
      <c r="M54">
        <f>IF(B54&lt;&gt;0,(VLOOKUP(K54,CELK!$K$10:$M$597,3,FALSE)),"")</f>
      </c>
      <c r="N54">
        <f t="shared" si="2"/>
      </c>
    </row>
    <row r="55" spans="1:14" ht="39">
      <c r="A55" s="27" t="s">
        <v>54</v>
      </c>
      <c r="B55" s="17"/>
      <c r="C55" s="17"/>
      <c r="D55" s="17"/>
      <c r="E55" s="26" t="s">
        <v>106</v>
      </c>
      <c r="F55" s="17"/>
      <c r="G55" s="17"/>
      <c r="H55" s="22">
        <f t="shared" si="0"/>
      </c>
      <c r="I55" s="17"/>
      <c r="K55">
        <f t="shared" si="1"/>
      </c>
      <c r="L55" s="44">
        <f>IF(B55&lt;&gt;0,(VLOOKUP(K55,CELK!$K$10:$M$597,2,FALSE)),"")</f>
      </c>
      <c r="M55">
        <f>IF(B55&lt;&gt;0,(VLOOKUP(K55,CELK!$K$10:$M$597,3,FALSE)),"")</f>
      </c>
      <c r="N55">
        <f t="shared" si="2"/>
      </c>
    </row>
    <row r="56" spans="1:16" ht="12">
      <c r="A56" s="42" t="s">
        <v>47</v>
      </c>
      <c r="B56" s="19" t="s">
        <v>107</v>
      </c>
      <c r="C56" s="19" t="s">
        <v>108</v>
      </c>
      <c r="D56" s="17" t="s">
        <v>55</v>
      </c>
      <c r="E56" s="20" t="s">
        <v>109</v>
      </c>
      <c r="F56" s="21" t="s">
        <v>110</v>
      </c>
      <c r="G56" s="22">
        <v>35</v>
      </c>
      <c r="H56" s="22">
        <f t="shared" si="0"/>
        <v>0</v>
      </c>
      <c r="I56" s="22">
        <f>ROUND(ROUND(H56,2)*ROUND(G56,2),2)</f>
        <v>0</v>
      </c>
      <c r="K56" t="str">
        <f t="shared" si="1"/>
        <v>12920</v>
      </c>
      <c r="L56" s="44">
        <f>IF(B56&lt;&gt;0,(VLOOKUP(K56,CELK!$K$10:$M$597,2,FALSE)),"")</f>
        <v>143</v>
      </c>
      <c r="M56">
        <f>IF(B56&lt;&gt;0,(VLOOKUP(K56,CELK!$K$10:$M$597,3,FALSE)),"")</f>
        <v>0</v>
      </c>
      <c r="N56" t="str">
        <f t="shared" si="2"/>
        <v>=CELK!H143</v>
      </c>
      <c r="O56">
        <f>(I56*21)/100</f>
        <v>0</v>
      </c>
      <c r="P56" t="s">
        <v>26</v>
      </c>
    </row>
    <row r="57" spans="1:14" ht="24.75">
      <c r="A57" s="23" t="s">
        <v>52</v>
      </c>
      <c r="B57" s="17"/>
      <c r="C57" s="17"/>
      <c r="D57" s="17"/>
      <c r="E57" s="24" t="s">
        <v>111</v>
      </c>
      <c r="F57" s="17"/>
      <c r="G57" s="17"/>
      <c r="H57" s="22">
        <f t="shared" si="0"/>
      </c>
      <c r="I57" s="17"/>
      <c r="K57">
        <f t="shared" si="1"/>
      </c>
      <c r="L57" s="44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4" ht="12.75">
      <c r="A58" s="27" t="s">
        <v>54</v>
      </c>
      <c r="B58" s="17"/>
      <c r="C58" s="17"/>
      <c r="D58" s="17"/>
      <c r="E58" s="26" t="s">
        <v>55</v>
      </c>
      <c r="F58" s="17"/>
      <c r="G58" s="17"/>
      <c r="H58" s="22">
        <f t="shared" si="0"/>
      </c>
      <c r="I58" s="17"/>
      <c r="K58">
        <f t="shared" si="1"/>
      </c>
      <c r="L58" s="44">
        <f>IF(B58&lt;&gt;0,(VLOOKUP(K58,CELK!$K$10:$M$597,2,FALSE)),"")</f>
      </c>
      <c r="M58">
        <f>IF(B58&lt;&gt;0,(VLOOKUP(K58,CELK!$K$10:$M$597,3,FALSE)),"")</f>
      </c>
      <c r="N58">
        <f t="shared" si="2"/>
      </c>
    </row>
    <row r="59" spans="1:16" ht="12">
      <c r="A59" s="42" t="s">
        <v>47</v>
      </c>
      <c r="B59" s="19" t="s">
        <v>112</v>
      </c>
      <c r="C59" s="19" t="s">
        <v>113</v>
      </c>
      <c r="D59" s="17" t="s">
        <v>55</v>
      </c>
      <c r="E59" s="20" t="s">
        <v>114</v>
      </c>
      <c r="F59" s="21" t="s">
        <v>74</v>
      </c>
      <c r="G59" s="22">
        <v>4</v>
      </c>
      <c r="H59" s="22">
        <f t="shared" si="0"/>
        <v>0</v>
      </c>
      <c r="I59" s="22">
        <f>ROUND(ROUND(H59,2)*ROUND(G59,2),2)</f>
        <v>0</v>
      </c>
      <c r="K59" t="str">
        <f t="shared" si="1"/>
        <v>12980</v>
      </c>
      <c r="L59" s="44">
        <f>IF(B59&lt;&gt;0,(VLOOKUP(K59,CELK!$K$10:$M$597,2,FALSE)),"")</f>
        <v>152</v>
      </c>
      <c r="M59">
        <f>IF(B59&lt;&gt;0,(VLOOKUP(K59,CELK!$K$10:$M$597,3,FALSE)),"")</f>
        <v>0</v>
      </c>
      <c r="N59" t="str">
        <f t="shared" si="2"/>
        <v>=CELK!H152</v>
      </c>
      <c r="O59">
        <f>(I59*21)/100</f>
        <v>0</v>
      </c>
      <c r="P59" t="s">
        <v>26</v>
      </c>
    </row>
    <row r="60" spans="1:14" ht="12">
      <c r="A60" s="23" t="s">
        <v>52</v>
      </c>
      <c r="B60" s="17"/>
      <c r="C60" s="17"/>
      <c r="D60" s="17"/>
      <c r="E60" s="24" t="s">
        <v>115</v>
      </c>
      <c r="F60" s="17"/>
      <c r="G60" s="17"/>
      <c r="H60" s="22">
        <f t="shared" si="0"/>
      </c>
      <c r="I60" s="17"/>
      <c r="K60">
        <f t="shared" si="1"/>
      </c>
      <c r="L60" s="44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4" ht="12.75">
      <c r="A61" s="27" t="s">
        <v>54</v>
      </c>
      <c r="B61" s="17"/>
      <c r="C61" s="17"/>
      <c r="D61" s="17"/>
      <c r="E61" s="26" t="s">
        <v>55</v>
      </c>
      <c r="F61" s="17"/>
      <c r="G61" s="17"/>
      <c r="H61" s="22">
        <f t="shared" si="0"/>
      </c>
      <c r="I61" s="17"/>
      <c r="K61">
        <f t="shared" si="1"/>
      </c>
      <c r="L61" s="44">
        <f>IF(B61&lt;&gt;0,(VLOOKUP(K61,CELK!$K$10:$M$597,2,FALSE)),"")</f>
      </c>
      <c r="M61">
        <f>IF(B61&lt;&gt;0,(VLOOKUP(K61,CELK!$K$10:$M$597,3,FALSE)),"")</f>
      </c>
      <c r="N61">
        <f t="shared" si="2"/>
      </c>
    </row>
    <row r="62" spans="1:16" ht="12">
      <c r="A62" s="42" t="s">
        <v>47</v>
      </c>
      <c r="B62" s="19" t="s">
        <v>116</v>
      </c>
      <c r="C62" s="19" t="s">
        <v>117</v>
      </c>
      <c r="D62" s="17" t="s">
        <v>55</v>
      </c>
      <c r="E62" s="20" t="s">
        <v>118</v>
      </c>
      <c r="F62" s="21" t="s">
        <v>110</v>
      </c>
      <c r="G62" s="22">
        <v>6</v>
      </c>
      <c r="H62" s="22">
        <f t="shared" si="0"/>
        <v>0</v>
      </c>
      <c r="I62" s="22">
        <f>ROUND(ROUND(H62,2)*ROUND(G62,2),2)</f>
        <v>0</v>
      </c>
      <c r="K62" t="str">
        <f t="shared" si="1"/>
        <v>131738</v>
      </c>
      <c r="L62" s="44">
        <f>IF(B62&lt;&gt;0,(VLOOKUP(K62,CELK!$K$10:$M$597,2,FALSE)),"")</f>
        <v>161</v>
      </c>
      <c r="M62">
        <f>IF(B62&lt;&gt;0,(VLOOKUP(K62,CELK!$K$10:$M$597,3,FALSE)),"")</f>
        <v>0</v>
      </c>
      <c r="N62" t="str">
        <f t="shared" si="2"/>
        <v>=CELK!H161</v>
      </c>
      <c r="O62">
        <f>(I62*21)/100</f>
        <v>0</v>
      </c>
      <c r="P62" t="s">
        <v>26</v>
      </c>
    </row>
    <row r="63" spans="1:14" ht="12">
      <c r="A63" s="23" t="s">
        <v>52</v>
      </c>
      <c r="B63" s="17"/>
      <c r="C63" s="17"/>
      <c r="D63" s="17"/>
      <c r="E63" s="24" t="s">
        <v>55</v>
      </c>
      <c r="F63" s="17"/>
      <c r="G63" s="17"/>
      <c r="H63" s="22">
        <f t="shared" si="0"/>
      </c>
      <c r="I63" s="17"/>
      <c r="K63">
        <f t="shared" si="1"/>
      </c>
      <c r="L63" s="44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4" ht="12.75">
      <c r="A64" s="27" t="s">
        <v>54</v>
      </c>
      <c r="B64" s="17"/>
      <c r="C64" s="17"/>
      <c r="D64" s="17"/>
      <c r="E64" s="26" t="s">
        <v>55</v>
      </c>
      <c r="F64" s="17"/>
      <c r="G64" s="17"/>
      <c r="H64" s="22">
        <f t="shared" si="0"/>
      </c>
      <c r="I64" s="17"/>
      <c r="K64">
        <f t="shared" si="1"/>
      </c>
      <c r="L64" s="44">
        <f>IF(B64&lt;&gt;0,(VLOOKUP(K64,CELK!$K$10:$M$597,2,FALSE)),"")</f>
      </c>
      <c r="M64">
        <f>IF(B64&lt;&gt;0,(VLOOKUP(K64,CELK!$K$10:$M$597,3,FALSE)),"")</f>
      </c>
      <c r="N64">
        <f t="shared" si="2"/>
      </c>
    </row>
    <row r="65" spans="1:16" ht="12">
      <c r="A65" s="42" t="s">
        <v>47</v>
      </c>
      <c r="B65" s="19" t="s">
        <v>119</v>
      </c>
      <c r="C65" s="19" t="s">
        <v>120</v>
      </c>
      <c r="D65" s="17" t="s">
        <v>55</v>
      </c>
      <c r="E65" s="20" t="s">
        <v>121</v>
      </c>
      <c r="F65" s="21" t="s">
        <v>110</v>
      </c>
      <c r="G65" s="22">
        <v>6</v>
      </c>
      <c r="H65" s="22">
        <f t="shared" si="0"/>
        <v>0</v>
      </c>
      <c r="I65" s="22">
        <f>ROUND(ROUND(H65,2)*ROUND(G65,2),2)</f>
        <v>0</v>
      </c>
      <c r="K65" t="str">
        <f t="shared" si="1"/>
        <v>17120</v>
      </c>
      <c r="L65" s="44">
        <f>IF(B65&lt;&gt;0,(VLOOKUP(K65,CELK!$K$10:$M$597,2,FALSE)),"")</f>
        <v>167</v>
      </c>
      <c r="M65">
        <f>IF(B65&lt;&gt;0,(VLOOKUP(K65,CELK!$K$10:$M$597,3,FALSE)),"")</f>
        <v>0</v>
      </c>
      <c r="N65" t="str">
        <f t="shared" si="2"/>
        <v>=CELK!H167</v>
      </c>
      <c r="O65">
        <f>(I65*21)/100</f>
        <v>0</v>
      </c>
      <c r="P65" t="s">
        <v>26</v>
      </c>
    </row>
    <row r="66" spans="1:14" ht="12">
      <c r="A66" s="23" t="s">
        <v>52</v>
      </c>
      <c r="B66" s="17"/>
      <c r="C66" s="17"/>
      <c r="D66" s="17"/>
      <c r="E66" s="24" t="s">
        <v>55</v>
      </c>
      <c r="F66" s="17"/>
      <c r="G66" s="17"/>
      <c r="H66" s="22">
        <f t="shared" si="0"/>
      </c>
      <c r="I66" s="17"/>
      <c r="K66">
        <f t="shared" si="1"/>
      </c>
      <c r="L66" s="44">
        <f>IF(B66&lt;&gt;0,(VLOOKUP(K66,CELK!$K$10:$M$597,2,FALSE)),"")</f>
      </c>
      <c r="M66">
        <f>IF(B66&lt;&gt;0,(VLOOKUP(K66,CELK!$K$10:$M$597,3,FALSE)),"")</f>
      </c>
      <c r="N66">
        <f t="shared" si="2"/>
      </c>
    </row>
    <row r="67" spans="1:14" ht="12.75">
      <c r="A67" s="27" t="s">
        <v>54</v>
      </c>
      <c r="B67" s="17"/>
      <c r="C67" s="17"/>
      <c r="D67" s="17"/>
      <c r="E67" s="26" t="s">
        <v>55</v>
      </c>
      <c r="F67" s="17"/>
      <c r="G67" s="17"/>
      <c r="H67" s="22">
        <f t="shared" si="0"/>
      </c>
      <c r="I67" s="17"/>
      <c r="K67">
        <f t="shared" si="1"/>
      </c>
      <c r="L67" s="44">
        <f>IF(B67&lt;&gt;0,(VLOOKUP(K67,CELK!$K$10:$M$597,2,FALSE)),"")</f>
      </c>
      <c r="M67">
        <f>IF(B67&lt;&gt;0,(VLOOKUP(K67,CELK!$K$10:$M$597,3,FALSE)),"")</f>
      </c>
      <c r="N67">
        <f t="shared" si="2"/>
      </c>
    </row>
    <row r="68" spans="1:16" ht="12">
      <c r="A68" s="42" t="s">
        <v>47</v>
      </c>
      <c r="B68" s="19" t="s">
        <v>122</v>
      </c>
      <c r="C68" s="19" t="s">
        <v>123</v>
      </c>
      <c r="D68" s="17" t="s">
        <v>55</v>
      </c>
      <c r="E68" s="20" t="s">
        <v>124</v>
      </c>
      <c r="F68" s="21" t="s">
        <v>110</v>
      </c>
      <c r="G68" s="22">
        <v>6</v>
      </c>
      <c r="H68" s="22">
        <f t="shared" si="0"/>
        <v>0</v>
      </c>
      <c r="I68" s="22">
        <f>ROUND(ROUND(H68,2)*ROUND(G68,2),2)</f>
        <v>0</v>
      </c>
      <c r="K68" t="str">
        <f t="shared" si="1"/>
        <v>17581</v>
      </c>
      <c r="L68" s="44">
        <f>IF(B68&lt;&gt;0,(VLOOKUP(K68,CELK!$K$10:$M$597,2,FALSE)),"")</f>
        <v>170</v>
      </c>
      <c r="M68">
        <f>IF(B68&lt;&gt;0,(VLOOKUP(K68,CELK!$K$10:$M$597,3,FALSE)),"")</f>
        <v>0</v>
      </c>
      <c r="N68" t="str">
        <f t="shared" si="2"/>
        <v>=CELK!H170</v>
      </c>
      <c r="O68">
        <f>(I68*21)/100</f>
        <v>0</v>
      </c>
      <c r="P68" t="s">
        <v>26</v>
      </c>
    </row>
    <row r="69" spans="1:14" ht="12">
      <c r="A69" s="23" t="s">
        <v>52</v>
      </c>
      <c r="B69" s="17"/>
      <c r="C69" s="17"/>
      <c r="D69" s="17"/>
      <c r="E69" s="24" t="s">
        <v>55</v>
      </c>
      <c r="F69" s="17"/>
      <c r="G69" s="17"/>
      <c r="H69" s="22">
        <f t="shared" si="0"/>
      </c>
      <c r="I69" s="17"/>
      <c r="K69">
        <f t="shared" si="1"/>
      </c>
      <c r="L69" s="44">
        <f>IF(B69&lt;&gt;0,(VLOOKUP(K69,CELK!$K$10:$M$597,2,FALSE)),"")</f>
      </c>
      <c r="M69">
        <f>IF(B69&lt;&gt;0,(VLOOKUP(K69,CELK!$K$10:$M$597,3,FALSE)),"")</f>
      </c>
      <c r="N69">
        <f t="shared" si="2"/>
      </c>
    </row>
    <row r="70" spans="1:14" ht="12.75">
      <c r="A70" s="27" t="s">
        <v>54</v>
      </c>
      <c r="B70" s="17"/>
      <c r="C70" s="17"/>
      <c r="D70" s="17"/>
      <c r="E70" s="26" t="s">
        <v>55</v>
      </c>
      <c r="F70" s="17"/>
      <c r="G70" s="17"/>
      <c r="H70" s="22">
        <f t="shared" si="0"/>
      </c>
      <c r="I70" s="17"/>
      <c r="K70">
        <f t="shared" si="1"/>
      </c>
      <c r="L70" s="44">
        <f>IF(B70&lt;&gt;0,(VLOOKUP(K70,CELK!$K$10:$M$597,2,FALSE)),"")</f>
      </c>
      <c r="M70">
        <f>IF(B70&lt;&gt;0,(VLOOKUP(K70,CELK!$K$10:$M$597,3,FALSE)),"")</f>
      </c>
      <c r="N70">
        <f t="shared" si="2"/>
      </c>
    </row>
    <row r="71" spans="1:16" ht="12">
      <c r="A71" s="42" t="s">
        <v>47</v>
      </c>
      <c r="B71" s="19" t="s">
        <v>125</v>
      </c>
      <c r="C71" s="19" t="s">
        <v>126</v>
      </c>
      <c r="D71" s="17" t="s">
        <v>55</v>
      </c>
      <c r="E71" s="20" t="s">
        <v>127</v>
      </c>
      <c r="F71" s="21" t="s">
        <v>110</v>
      </c>
      <c r="G71" s="22">
        <v>6</v>
      </c>
      <c r="H71" s="22">
        <f t="shared" si="0"/>
        <v>0</v>
      </c>
      <c r="I71" s="22">
        <f>ROUND(ROUND(H71,2)*ROUND(G71,2),2)</f>
        <v>0</v>
      </c>
      <c r="K71" t="str">
        <f t="shared" si="1"/>
        <v>17680</v>
      </c>
      <c r="L71" s="44">
        <f>IF(B71&lt;&gt;0,(VLOOKUP(K71,CELK!$K$10:$M$597,2,FALSE)),"")</f>
        <v>173</v>
      </c>
      <c r="M71">
        <f>IF(B71&lt;&gt;0,(VLOOKUP(K71,CELK!$K$10:$M$597,3,FALSE)),"")</f>
        <v>0</v>
      </c>
      <c r="N71" t="str">
        <f t="shared" si="2"/>
        <v>=CELK!H173</v>
      </c>
      <c r="O71">
        <f>(I71*21)/100</f>
        <v>0</v>
      </c>
      <c r="P71" t="s">
        <v>26</v>
      </c>
    </row>
    <row r="72" spans="1:14" ht="12">
      <c r="A72" s="23" t="s">
        <v>52</v>
      </c>
      <c r="B72" s="17"/>
      <c r="C72" s="17"/>
      <c r="D72" s="17"/>
      <c r="E72" s="24" t="s">
        <v>128</v>
      </c>
      <c r="F72" s="17"/>
      <c r="G72" s="17"/>
      <c r="H72" s="22">
        <f t="shared" si="0"/>
      </c>
      <c r="I72" s="17"/>
      <c r="K72">
        <f t="shared" si="1"/>
      </c>
      <c r="L72" s="44">
        <f>IF(B72&lt;&gt;0,(VLOOKUP(K72,CELK!$K$10:$M$597,2,FALSE)),"")</f>
      </c>
      <c r="M72">
        <f>IF(B72&lt;&gt;0,(VLOOKUP(K72,CELK!$K$10:$M$597,3,FALSE)),"")</f>
      </c>
      <c r="N72">
        <f t="shared" si="2"/>
      </c>
    </row>
    <row r="73" spans="1:14" ht="12.75">
      <c r="A73" s="25" t="s">
        <v>54</v>
      </c>
      <c r="B73" s="17"/>
      <c r="C73" s="17"/>
      <c r="D73" s="17"/>
      <c r="E73" s="26" t="s">
        <v>55</v>
      </c>
      <c r="F73" s="17"/>
      <c r="G73" s="17"/>
      <c r="H73" s="22">
        <f t="shared" si="0"/>
      </c>
      <c r="I73" s="17"/>
      <c r="K73">
        <f t="shared" si="1"/>
      </c>
      <c r="L73" s="44">
        <f>IF(B73&lt;&gt;0,(VLOOKUP(K73,CELK!$K$10:$M$597,2,FALSE)),"")</f>
      </c>
      <c r="M73">
        <f>IF(B73&lt;&gt;0,(VLOOKUP(K73,CELK!$K$10:$M$597,3,FALSE)),"")</f>
      </c>
      <c r="N73">
        <f t="shared" si="2"/>
      </c>
    </row>
    <row r="74" spans="1:18" ht="12.75" customHeight="1">
      <c r="A74" s="5" t="s">
        <v>45</v>
      </c>
      <c r="B74" s="35"/>
      <c r="C74" s="36" t="s">
        <v>26</v>
      </c>
      <c r="D74" s="35"/>
      <c r="E74" s="37" t="s">
        <v>129</v>
      </c>
      <c r="F74" s="35"/>
      <c r="G74" s="35"/>
      <c r="H74" s="22">
        <f t="shared" si="0"/>
      </c>
      <c r="I74" s="38">
        <f>0+Q74</f>
        <v>0</v>
      </c>
      <c r="K74">
        <f t="shared" si="1"/>
      </c>
      <c r="L74" s="44">
        <f>IF(B74&lt;&gt;0,(VLOOKUP(K74,CELK!$K$10:$M$597,2,FALSE)),"")</f>
      </c>
      <c r="M74">
        <f>IF(B74&lt;&gt;0,(VLOOKUP(K74,CELK!$K$10:$M$597,3,FALSE)),"")</f>
      </c>
      <c r="N74">
        <f t="shared" si="2"/>
      </c>
      <c r="O74">
        <f>0+R74</f>
        <v>0</v>
      </c>
      <c r="Q74">
        <f>0+I75</f>
        <v>0</v>
      </c>
      <c r="R74">
        <f>0+O75</f>
        <v>0</v>
      </c>
    </row>
    <row r="75" spans="1:16" ht="12">
      <c r="A75" s="42" t="s">
        <v>47</v>
      </c>
      <c r="B75" s="19" t="s">
        <v>130</v>
      </c>
      <c r="C75" s="19" t="s">
        <v>131</v>
      </c>
      <c r="D75" s="17" t="s">
        <v>55</v>
      </c>
      <c r="E75" s="20" t="s">
        <v>132</v>
      </c>
      <c r="F75" s="21" t="s">
        <v>104</v>
      </c>
      <c r="G75" s="22">
        <v>12</v>
      </c>
      <c r="H75" s="22">
        <f aca="true" t="shared" si="3" ref="H75:H138">M75</f>
        <v>0</v>
      </c>
      <c r="I75" s="22">
        <f>ROUND(ROUND(H75,2)*ROUND(G75,2),2)</f>
        <v>0</v>
      </c>
      <c r="K75" t="str">
        <f aca="true" t="shared" si="4" ref="K75:K138">IF(B75&lt;&gt;0,C75&amp;D75,"")</f>
        <v>261415</v>
      </c>
      <c r="L75" s="44">
        <f>IF(B75&lt;&gt;0,(VLOOKUP(K75,CELK!$K$10:$M$597,2,FALSE)),"")</f>
        <v>186</v>
      </c>
      <c r="M75">
        <f>IF(B75&lt;&gt;0,(VLOOKUP(K75,CELK!$K$10:$M$597,3,FALSE)),"")</f>
        <v>0</v>
      </c>
      <c r="N75" t="str">
        <f aca="true" t="shared" si="5" ref="N75:N138">IF(B75&lt;&gt;0,"=CELK!H"&amp;L75,"")</f>
        <v>=CELK!H186</v>
      </c>
      <c r="O75">
        <f>(I75*21)/100</f>
        <v>0</v>
      </c>
      <c r="P75" t="s">
        <v>26</v>
      </c>
    </row>
    <row r="76" spans="1:14" ht="12">
      <c r="A76" s="23" t="s">
        <v>52</v>
      </c>
      <c r="B76" s="17"/>
      <c r="C76" s="17"/>
      <c r="D76" s="17"/>
      <c r="E76" s="24" t="s">
        <v>133</v>
      </c>
      <c r="F76" s="17"/>
      <c r="G76" s="17"/>
      <c r="H76" s="22">
        <f t="shared" si="3"/>
      </c>
      <c r="I76" s="17"/>
      <c r="K76">
        <f t="shared" si="4"/>
      </c>
      <c r="L76" s="44">
        <f>IF(B76&lt;&gt;0,(VLOOKUP(K76,CELK!$K$10:$M$597,2,FALSE)),"")</f>
      </c>
      <c r="M76">
        <f>IF(B76&lt;&gt;0,(VLOOKUP(K76,CELK!$K$10:$M$597,3,FALSE)),"")</f>
      </c>
      <c r="N76">
        <f t="shared" si="5"/>
      </c>
    </row>
    <row r="77" spans="1:14" ht="12.75">
      <c r="A77" s="25" t="s">
        <v>54</v>
      </c>
      <c r="B77" s="17"/>
      <c r="C77" s="17"/>
      <c r="D77" s="17"/>
      <c r="E77" s="26" t="s">
        <v>55</v>
      </c>
      <c r="F77" s="17"/>
      <c r="G77" s="17"/>
      <c r="H77" s="22">
        <f t="shared" si="3"/>
      </c>
      <c r="I77" s="17"/>
      <c r="K77">
        <f t="shared" si="4"/>
      </c>
      <c r="L77" s="44">
        <f>IF(B77&lt;&gt;0,(VLOOKUP(K77,CELK!$K$10:$M$597,2,FALSE)),"")</f>
      </c>
      <c r="M77">
        <f>IF(B77&lt;&gt;0,(VLOOKUP(K77,CELK!$K$10:$M$597,3,FALSE)),"")</f>
      </c>
      <c r="N77">
        <f t="shared" si="5"/>
      </c>
    </row>
    <row r="78" spans="1:18" ht="12.75" customHeight="1">
      <c r="A78" s="5" t="s">
        <v>45</v>
      </c>
      <c r="B78" s="35"/>
      <c r="C78" s="36" t="s">
        <v>35</v>
      </c>
      <c r="D78" s="35"/>
      <c r="E78" s="37" t="s">
        <v>134</v>
      </c>
      <c r="F78" s="35"/>
      <c r="G78" s="35"/>
      <c r="H78" s="22">
        <f t="shared" si="3"/>
      </c>
      <c r="I78" s="38">
        <f>0+Q78</f>
        <v>0</v>
      </c>
      <c r="K78">
        <f t="shared" si="4"/>
      </c>
      <c r="L78" s="44">
        <f>IF(B78&lt;&gt;0,(VLOOKUP(K78,CELK!$K$10:$M$597,2,FALSE)),"")</f>
      </c>
      <c r="M78">
        <f>IF(B78&lt;&gt;0,(VLOOKUP(K78,CELK!$K$10:$M$597,3,FALSE)),"")</f>
      </c>
      <c r="N78">
        <f t="shared" si="5"/>
      </c>
      <c r="O78">
        <f>0+R78</f>
        <v>0</v>
      </c>
      <c r="Q78">
        <f>0+I79+I82+I85+I88+I91+I94</f>
        <v>0</v>
      </c>
      <c r="R78">
        <f>0+O79+O82+O85+O88+O91+O94</f>
        <v>0</v>
      </c>
    </row>
    <row r="79" spans="1:16" ht="12">
      <c r="A79" s="42" t="s">
        <v>47</v>
      </c>
      <c r="B79" s="19" t="s">
        <v>135</v>
      </c>
      <c r="C79" s="19" t="s">
        <v>136</v>
      </c>
      <c r="D79" s="17" t="s">
        <v>55</v>
      </c>
      <c r="E79" s="20" t="s">
        <v>137</v>
      </c>
      <c r="F79" s="21" t="s">
        <v>74</v>
      </c>
      <c r="G79" s="22">
        <v>4</v>
      </c>
      <c r="H79" s="22">
        <f t="shared" si="3"/>
        <v>0</v>
      </c>
      <c r="I79" s="22">
        <f>ROUND(ROUND(H79,2)*ROUND(G79,2),2)</f>
        <v>0</v>
      </c>
      <c r="K79" t="str">
        <f t="shared" si="4"/>
        <v>428500</v>
      </c>
      <c r="L79" s="44">
        <f>IF(B79&lt;&gt;0,(VLOOKUP(K79,CELK!$K$10:$M$597,2,FALSE)),"")</f>
        <v>248</v>
      </c>
      <c r="M79">
        <f>IF(B79&lt;&gt;0,(VLOOKUP(K79,CELK!$K$10:$M$597,3,FALSE)),"")</f>
        <v>0</v>
      </c>
      <c r="N79" t="str">
        <f t="shared" si="5"/>
        <v>=CELK!H248</v>
      </c>
      <c r="O79">
        <f>(I79*21)/100</f>
        <v>0</v>
      </c>
      <c r="P79" t="s">
        <v>26</v>
      </c>
    </row>
    <row r="80" spans="1:14" ht="12">
      <c r="A80" s="23" t="s">
        <v>52</v>
      </c>
      <c r="B80" s="17"/>
      <c r="C80" s="17"/>
      <c r="D80" s="17"/>
      <c r="E80" s="24" t="s">
        <v>138</v>
      </c>
      <c r="F80" s="17"/>
      <c r="G80" s="17"/>
      <c r="H80" s="22">
        <f t="shared" si="3"/>
      </c>
      <c r="I80" s="17"/>
      <c r="K80">
        <f t="shared" si="4"/>
      </c>
      <c r="L80" s="44">
        <f>IF(B80&lt;&gt;0,(VLOOKUP(K80,CELK!$K$10:$M$597,2,FALSE)),"")</f>
      </c>
      <c r="M80">
        <f>IF(B80&lt;&gt;0,(VLOOKUP(K80,CELK!$K$10:$M$597,3,FALSE)),"")</f>
      </c>
      <c r="N80">
        <f t="shared" si="5"/>
      </c>
    </row>
    <row r="81" spans="1:14" ht="12.75">
      <c r="A81" s="27" t="s">
        <v>54</v>
      </c>
      <c r="B81" s="17"/>
      <c r="C81" s="17"/>
      <c r="D81" s="17"/>
      <c r="E81" s="26" t="s">
        <v>55</v>
      </c>
      <c r="F81" s="17"/>
      <c r="G81" s="17"/>
      <c r="H81" s="22">
        <f t="shared" si="3"/>
      </c>
      <c r="I81" s="17"/>
      <c r="K81">
        <f t="shared" si="4"/>
      </c>
      <c r="L81" s="44">
        <f>IF(B81&lt;&gt;0,(VLOOKUP(K81,CELK!$K$10:$M$597,2,FALSE)),"")</f>
      </c>
      <c r="M81">
        <f>IF(B81&lt;&gt;0,(VLOOKUP(K81,CELK!$K$10:$M$597,3,FALSE)),"")</f>
      </c>
      <c r="N81">
        <f t="shared" si="5"/>
      </c>
    </row>
    <row r="82" spans="1:16" ht="12">
      <c r="A82" s="42" t="s">
        <v>47</v>
      </c>
      <c r="B82" s="19" t="s">
        <v>139</v>
      </c>
      <c r="C82" s="19" t="s">
        <v>140</v>
      </c>
      <c r="D82" s="17" t="s">
        <v>55</v>
      </c>
      <c r="E82" s="20" t="s">
        <v>141</v>
      </c>
      <c r="F82" s="21" t="s">
        <v>74</v>
      </c>
      <c r="G82" s="22">
        <v>2</v>
      </c>
      <c r="H82" s="22">
        <f t="shared" si="3"/>
        <v>0</v>
      </c>
      <c r="I82" s="22">
        <f>ROUND(ROUND(H82,2)*ROUND(G82,2),2)</f>
        <v>0</v>
      </c>
      <c r="K82" t="str">
        <f t="shared" si="4"/>
        <v>42852</v>
      </c>
      <c r="L82" s="44">
        <f>IF(B82&lt;&gt;0,(VLOOKUP(K82,CELK!$K$10:$M$597,2,FALSE)),"")</f>
        <v>251</v>
      </c>
      <c r="M82">
        <f>IF(B82&lt;&gt;0,(VLOOKUP(K82,CELK!$K$10:$M$597,3,FALSE)),"")</f>
        <v>0</v>
      </c>
      <c r="N82" t="str">
        <f t="shared" si="5"/>
        <v>=CELK!H251</v>
      </c>
      <c r="O82">
        <f>(I82*21)/100</f>
        <v>0</v>
      </c>
      <c r="P82" t="s">
        <v>26</v>
      </c>
    </row>
    <row r="83" spans="1:14" ht="12">
      <c r="A83" s="23" t="s">
        <v>52</v>
      </c>
      <c r="B83" s="17"/>
      <c r="C83" s="17"/>
      <c r="D83" s="17"/>
      <c r="E83" s="24" t="s">
        <v>142</v>
      </c>
      <c r="F83" s="17"/>
      <c r="G83" s="17"/>
      <c r="H83" s="22">
        <f t="shared" si="3"/>
      </c>
      <c r="I83" s="17"/>
      <c r="K83">
        <f t="shared" si="4"/>
      </c>
      <c r="L83" s="44">
        <f>IF(B83&lt;&gt;0,(VLOOKUP(K83,CELK!$K$10:$M$597,2,FALSE)),"")</f>
      </c>
      <c r="M83">
        <f>IF(B83&lt;&gt;0,(VLOOKUP(K83,CELK!$K$10:$M$597,3,FALSE)),"")</f>
      </c>
      <c r="N83">
        <f t="shared" si="5"/>
      </c>
    </row>
    <row r="84" spans="1:14" ht="12.75">
      <c r="A84" s="27" t="s">
        <v>54</v>
      </c>
      <c r="B84" s="17"/>
      <c r="C84" s="17"/>
      <c r="D84" s="17"/>
      <c r="E84" s="26" t="s">
        <v>55</v>
      </c>
      <c r="F84" s="17"/>
      <c r="G84" s="17"/>
      <c r="H84" s="22">
        <f t="shared" si="3"/>
      </c>
      <c r="I84" s="17"/>
      <c r="K84">
        <f t="shared" si="4"/>
      </c>
      <c r="L84" s="44">
        <f>IF(B84&lt;&gt;0,(VLOOKUP(K84,CELK!$K$10:$M$597,2,FALSE)),"")</f>
      </c>
      <c r="M84">
        <f>IF(B84&lt;&gt;0,(VLOOKUP(K84,CELK!$K$10:$M$597,3,FALSE)),"")</f>
      </c>
      <c r="N84">
        <f t="shared" si="5"/>
      </c>
    </row>
    <row r="85" spans="1:16" ht="12">
      <c r="A85" s="42" t="s">
        <v>47</v>
      </c>
      <c r="B85" s="19" t="s">
        <v>143</v>
      </c>
      <c r="C85" s="19" t="s">
        <v>144</v>
      </c>
      <c r="D85" s="17" t="s">
        <v>55</v>
      </c>
      <c r="E85" s="20" t="s">
        <v>145</v>
      </c>
      <c r="F85" s="21" t="s">
        <v>74</v>
      </c>
      <c r="G85" s="22">
        <v>1</v>
      </c>
      <c r="H85" s="22">
        <f t="shared" si="3"/>
        <v>0</v>
      </c>
      <c r="I85" s="22">
        <f>ROUND(ROUND(H85,2)*ROUND(G85,2),2)</f>
        <v>0</v>
      </c>
      <c r="K85" t="str">
        <f t="shared" si="4"/>
        <v>42853</v>
      </c>
      <c r="L85" s="44">
        <f>IF(B85&lt;&gt;0,(VLOOKUP(K85,CELK!$K$10:$M$597,2,FALSE)),"")</f>
        <v>254</v>
      </c>
      <c r="M85">
        <f>IF(B85&lt;&gt;0,(VLOOKUP(K85,CELK!$K$10:$M$597,3,FALSE)),"")</f>
        <v>0</v>
      </c>
      <c r="N85" t="str">
        <f t="shared" si="5"/>
        <v>=CELK!H254</v>
      </c>
      <c r="O85">
        <f>(I85*21)/100</f>
        <v>0</v>
      </c>
      <c r="P85" t="s">
        <v>26</v>
      </c>
    </row>
    <row r="86" spans="1:14" ht="12">
      <c r="A86" s="23" t="s">
        <v>52</v>
      </c>
      <c r="B86" s="17"/>
      <c r="C86" s="17"/>
      <c r="D86" s="17"/>
      <c r="E86" s="24" t="s">
        <v>142</v>
      </c>
      <c r="F86" s="17"/>
      <c r="G86" s="17"/>
      <c r="H86" s="22">
        <f t="shared" si="3"/>
      </c>
      <c r="I86" s="17"/>
      <c r="K86">
        <f t="shared" si="4"/>
      </c>
      <c r="L86" s="44">
        <f>IF(B86&lt;&gt;0,(VLOOKUP(K86,CELK!$K$10:$M$597,2,FALSE)),"")</f>
      </c>
      <c r="M86">
        <f>IF(B86&lt;&gt;0,(VLOOKUP(K86,CELK!$K$10:$M$597,3,FALSE)),"")</f>
      </c>
      <c r="N86">
        <f t="shared" si="5"/>
      </c>
    </row>
    <row r="87" spans="1:14" ht="12.75">
      <c r="A87" s="27" t="s">
        <v>54</v>
      </c>
      <c r="B87" s="17"/>
      <c r="C87" s="17"/>
      <c r="D87" s="17"/>
      <c r="E87" s="26" t="s">
        <v>55</v>
      </c>
      <c r="F87" s="17"/>
      <c r="G87" s="17"/>
      <c r="H87" s="22">
        <f t="shared" si="3"/>
      </c>
      <c r="I87" s="17"/>
      <c r="K87">
        <f t="shared" si="4"/>
      </c>
      <c r="L87" s="44">
        <f>IF(B87&lt;&gt;0,(VLOOKUP(K87,CELK!$K$10:$M$597,2,FALSE)),"")</f>
      </c>
      <c r="M87">
        <f>IF(B87&lt;&gt;0,(VLOOKUP(K87,CELK!$K$10:$M$597,3,FALSE)),"")</f>
      </c>
      <c r="N87">
        <f t="shared" si="5"/>
      </c>
    </row>
    <row r="88" spans="1:16" ht="12">
      <c r="A88" s="42" t="s">
        <v>47</v>
      </c>
      <c r="B88" s="19" t="s">
        <v>146</v>
      </c>
      <c r="C88" s="19" t="s">
        <v>147</v>
      </c>
      <c r="D88" s="17" t="s">
        <v>55</v>
      </c>
      <c r="E88" s="20" t="s">
        <v>148</v>
      </c>
      <c r="F88" s="21" t="s">
        <v>74</v>
      </c>
      <c r="G88" s="22">
        <v>1</v>
      </c>
      <c r="H88" s="22">
        <f t="shared" si="3"/>
        <v>0</v>
      </c>
      <c r="I88" s="22">
        <f>ROUND(ROUND(H88,2)*ROUND(G88,2),2)</f>
        <v>0</v>
      </c>
      <c r="K88" t="str">
        <f t="shared" si="4"/>
        <v>42854</v>
      </c>
      <c r="L88" s="44">
        <f>IF(B88&lt;&gt;0,(VLOOKUP(K88,CELK!$K$10:$M$597,2,FALSE)),"")</f>
        <v>257</v>
      </c>
      <c r="M88">
        <f>IF(B88&lt;&gt;0,(VLOOKUP(K88,CELK!$K$10:$M$597,3,FALSE)),"")</f>
        <v>0</v>
      </c>
      <c r="N88" t="str">
        <f t="shared" si="5"/>
        <v>=CELK!H257</v>
      </c>
      <c r="O88">
        <f>(I88*21)/100</f>
        <v>0</v>
      </c>
      <c r="P88" t="s">
        <v>26</v>
      </c>
    </row>
    <row r="89" spans="1:14" ht="12">
      <c r="A89" s="23" t="s">
        <v>52</v>
      </c>
      <c r="B89" s="17"/>
      <c r="C89" s="17"/>
      <c r="D89" s="17"/>
      <c r="E89" s="24" t="s">
        <v>142</v>
      </c>
      <c r="F89" s="17"/>
      <c r="G89" s="17"/>
      <c r="H89" s="22">
        <f t="shared" si="3"/>
      </c>
      <c r="I89" s="17"/>
      <c r="K89">
        <f t="shared" si="4"/>
      </c>
      <c r="L89" s="44">
        <f>IF(B89&lt;&gt;0,(VLOOKUP(K89,CELK!$K$10:$M$597,2,FALSE)),"")</f>
      </c>
      <c r="M89">
        <f>IF(B89&lt;&gt;0,(VLOOKUP(K89,CELK!$K$10:$M$597,3,FALSE)),"")</f>
      </c>
      <c r="N89">
        <f t="shared" si="5"/>
      </c>
    </row>
    <row r="90" spans="1:14" ht="12.75">
      <c r="A90" s="27" t="s">
        <v>54</v>
      </c>
      <c r="B90" s="17"/>
      <c r="C90" s="17"/>
      <c r="D90" s="17"/>
      <c r="E90" s="26" t="s">
        <v>55</v>
      </c>
      <c r="F90" s="17"/>
      <c r="G90" s="17"/>
      <c r="H90" s="22">
        <f t="shared" si="3"/>
      </c>
      <c r="I90" s="17"/>
      <c r="K90">
        <f t="shared" si="4"/>
      </c>
      <c r="L90" s="44">
        <f>IF(B90&lt;&gt;0,(VLOOKUP(K90,CELK!$K$10:$M$597,2,FALSE)),"")</f>
      </c>
      <c r="M90">
        <f>IF(B90&lt;&gt;0,(VLOOKUP(K90,CELK!$K$10:$M$597,3,FALSE)),"")</f>
      </c>
      <c r="N90">
        <f t="shared" si="5"/>
      </c>
    </row>
    <row r="91" spans="1:16" ht="12">
      <c r="A91" s="42" t="s">
        <v>47</v>
      </c>
      <c r="B91" s="19" t="s">
        <v>149</v>
      </c>
      <c r="C91" s="19" t="s">
        <v>150</v>
      </c>
      <c r="D91" s="17" t="s">
        <v>55</v>
      </c>
      <c r="E91" s="20" t="s">
        <v>151</v>
      </c>
      <c r="F91" s="21" t="s">
        <v>110</v>
      </c>
      <c r="G91" s="22">
        <v>2</v>
      </c>
      <c r="H91" s="22">
        <f t="shared" si="3"/>
        <v>0</v>
      </c>
      <c r="I91" s="22">
        <f>ROUND(ROUND(H91,2)*ROUND(G91,2),2)</f>
        <v>0</v>
      </c>
      <c r="K91" t="str">
        <f t="shared" si="4"/>
        <v>451314</v>
      </c>
      <c r="L91" s="44">
        <f>IF(B91&lt;&gt;0,(VLOOKUP(K91,CELK!$K$10:$M$597,2,FALSE)),"")</f>
        <v>275</v>
      </c>
      <c r="M91">
        <f>IF(B91&lt;&gt;0,(VLOOKUP(K91,CELK!$K$10:$M$597,3,FALSE)),"")</f>
        <v>0</v>
      </c>
      <c r="N91" t="str">
        <f t="shared" si="5"/>
        <v>=CELK!H275</v>
      </c>
      <c r="O91">
        <f>(I91*21)/100</f>
        <v>0</v>
      </c>
      <c r="P91" t="s">
        <v>26</v>
      </c>
    </row>
    <row r="92" spans="1:14" ht="12">
      <c r="A92" s="23" t="s">
        <v>52</v>
      </c>
      <c r="B92" s="17"/>
      <c r="C92" s="17"/>
      <c r="D92" s="17"/>
      <c r="E92" s="24" t="s">
        <v>152</v>
      </c>
      <c r="F92" s="17"/>
      <c r="G92" s="17"/>
      <c r="H92" s="22">
        <f t="shared" si="3"/>
      </c>
      <c r="I92" s="17"/>
      <c r="K92">
        <f t="shared" si="4"/>
      </c>
      <c r="L92" s="44">
        <f>IF(B92&lt;&gt;0,(VLOOKUP(K92,CELK!$K$10:$M$597,2,FALSE)),"")</f>
      </c>
      <c r="M92">
        <f>IF(B92&lt;&gt;0,(VLOOKUP(K92,CELK!$K$10:$M$597,3,FALSE)),"")</f>
      </c>
      <c r="N92">
        <f t="shared" si="5"/>
      </c>
    </row>
    <row r="93" spans="1:14" ht="12.75">
      <c r="A93" s="27" t="s">
        <v>54</v>
      </c>
      <c r="B93" s="17"/>
      <c r="C93" s="17"/>
      <c r="D93" s="17"/>
      <c r="E93" s="26" t="s">
        <v>55</v>
      </c>
      <c r="F93" s="17"/>
      <c r="G93" s="17"/>
      <c r="H93" s="22">
        <f t="shared" si="3"/>
      </c>
      <c r="I93" s="17"/>
      <c r="K93">
        <f t="shared" si="4"/>
      </c>
      <c r="L93" s="44">
        <f>IF(B93&lt;&gt;0,(VLOOKUP(K93,CELK!$K$10:$M$597,2,FALSE)),"")</f>
      </c>
      <c r="M93">
        <f>IF(B93&lt;&gt;0,(VLOOKUP(K93,CELK!$K$10:$M$597,3,FALSE)),"")</f>
      </c>
      <c r="N93">
        <f t="shared" si="5"/>
      </c>
    </row>
    <row r="94" spans="1:16" ht="12">
      <c r="A94" s="42" t="s">
        <v>47</v>
      </c>
      <c r="B94" s="19" t="s">
        <v>153</v>
      </c>
      <c r="C94" s="19" t="s">
        <v>154</v>
      </c>
      <c r="D94" s="17" t="s">
        <v>55</v>
      </c>
      <c r="E94" s="20" t="s">
        <v>155</v>
      </c>
      <c r="F94" s="21" t="s">
        <v>110</v>
      </c>
      <c r="G94" s="22">
        <v>2</v>
      </c>
      <c r="H94" s="22">
        <f t="shared" si="3"/>
        <v>0</v>
      </c>
      <c r="I94" s="22">
        <f>ROUND(ROUND(H94,2)*ROUND(G94,2),2)</f>
        <v>0</v>
      </c>
      <c r="K94" t="str">
        <f t="shared" si="4"/>
        <v>465513</v>
      </c>
      <c r="L94" s="44">
        <f>IF(B94&lt;&gt;0,(VLOOKUP(K94,CELK!$K$10:$M$597,2,FALSE)),"")</f>
        <v>293</v>
      </c>
      <c r="M94">
        <f>IF(B94&lt;&gt;0,(VLOOKUP(K94,CELK!$K$10:$M$597,3,FALSE)),"")</f>
        <v>0</v>
      </c>
      <c r="N94" t="str">
        <f t="shared" si="5"/>
        <v>=CELK!H293</v>
      </c>
      <c r="O94">
        <f>(I94*21)/100</f>
        <v>0</v>
      </c>
      <c r="P94" t="s">
        <v>26</v>
      </c>
    </row>
    <row r="95" spans="1:14" ht="24.75">
      <c r="A95" s="23" t="s">
        <v>52</v>
      </c>
      <c r="B95" s="17"/>
      <c r="C95" s="17"/>
      <c r="D95" s="17"/>
      <c r="E95" s="24" t="s">
        <v>156</v>
      </c>
      <c r="F95" s="17"/>
      <c r="G95" s="17"/>
      <c r="H95" s="22">
        <f t="shared" si="3"/>
      </c>
      <c r="I95" s="17"/>
      <c r="K95">
        <f t="shared" si="4"/>
      </c>
      <c r="L95" s="44">
        <f>IF(B95&lt;&gt;0,(VLOOKUP(K95,CELK!$K$10:$M$597,2,FALSE)),"")</f>
      </c>
      <c r="M95">
        <f>IF(B95&lt;&gt;0,(VLOOKUP(K95,CELK!$K$10:$M$597,3,FALSE)),"")</f>
      </c>
      <c r="N95">
        <f t="shared" si="5"/>
      </c>
    </row>
    <row r="96" spans="1:14" ht="12.75">
      <c r="A96" s="25" t="s">
        <v>54</v>
      </c>
      <c r="B96" s="17"/>
      <c r="C96" s="17"/>
      <c r="D96" s="17"/>
      <c r="E96" s="26" t="s">
        <v>55</v>
      </c>
      <c r="F96" s="17"/>
      <c r="G96" s="17"/>
      <c r="H96" s="22">
        <f t="shared" si="3"/>
      </c>
      <c r="I96" s="17"/>
      <c r="K96">
        <f t="shared" si="4"/>
      </c>
      <c r="L96" s="44">
        <f>IF(B96&lt;&gt;0,(VLOOKUP(K96,CELK!$K$10:$M$597,2,FALSE)),"")</f>
      </c>
      <c r="M96">
        <f>IF(B96&lt;&gt;0,(VLOOKUP(K96,CELK!$K$10:$M$597,3,FALSE)),"")</f>
      </c>
      <c r="N96">
        <f t="shared" si="5"/>
      </c>
    </row>
    <row r="97" spans="1:18" ht="12.75" customHeight="1">
      <c r="A97" s="5" t="s">
        <v>45</v>
      </c>
      <c r="B97" s="35"/>
      <c r="C97" s="36" t="s">
        <v>37</v>
      </c>
      <c r="D97" s="35"/>
      <c r="E97" s="37" t="s">
        <v>157</v>
      </c>
      <c r="F97" s="35"/>
      <c r="G97" s="35"/>
      <c r="H97" s="22">
        <f t="shared" si="3"/>
      </c>
      <c r="I97" s="38">
        <f>0+Q97</f>
        <v>0</v>
      </c>
      <c r="K97">
        <f t="shared" si="4"/>
      </c>
      <c r="L97" s="44">
        <f>IF(B97&lt;&gt;0,(VLOOKUP(K97,CELK!$K$10:$M$597,2,FALSE)),"")</f>
      </c>
      <c r="M97">
        <f>IF(B97&lt;&gt;0,(VLOOKUP(K97,CELK!$K$10:$M$597,3,FALSE)),"")</f>
      </c>
      <c r="N97">
        <f t="shared" si="5"/>
      </c>
      <c r="O97">
        <f>0+R97</f>
        <v>0</v>
      </c>
      <c r="Q97">
        <f>0+I98+I101</f>
        <v>0</v>
      </c>
      <c r="R97">
        <f>0+O98+O101</f>
        <v>0</v>
      </c>
    </row>
    <row r="98" spans="1:16" ht="12">
      <c r="A98" s="42" t="s">
        <v>47</v>
      </c>
      <c r="B98" s="19" t="s">
        <v>158</v>
      </c>
      <c r="C98" s="19" t="s">
        <v>159</v>
      </c>
      <c r="D98" s="17" t="s">
        <v>55</v>
      </c>
      <c r="E98" s="20" t="s">
        <v>160</v>
      </c>
      <c r="F98" s="21" t="s">
        <v>110</v>
      </c>
      <c r="G98" s="22">
        <v>1.2</v>
      </c>
      <c r="H98" s="22">
        <f t="shared" si="3"/>
        <v>0</v>
      </c>
      <c r="I98" s="22">
        <f>ROUND(ROUND(H98,2)*ROUND(G98,2),2)</f>
        <v>0</v>
      </c>
      <c r="K98" t="str">
        <f t="shared" si="4"/>
        <v>57790M</v>
      </c>
      <c r="L98" s="44">
        <f>IF(B98&lt;&gt;0,(VLOOKUP(K98,CELK!$K$10:$M$597,2,FALSE)),"")</f>
        <v>324</v>
      </c>
      <c r="M98">
        <f>IF(B98&lt;&gt;0,(VLOOKUP(K98,CELK!$K$10:$M$597,3,FALSE)),"")</f>
        <v>0</v>
      </c>
      <c r="N98" t="str">
        <f t="shared" si="5"/>
        <v>=CELK!H324</v>
      </c>
      <c r="O98">
        <f>(I98*21)/100</f>
        <v>0</v>
      </c>
      <c r="P98" t="s">
        <v>26</v>
      </c>
    </row>
    <row r="99" spans="1:14" ht="12">
      <c r="A99" s="23" t="s">
        <v>52</v>
      </c>
      <c r="B99" s="17"/>
      <c r="C99" s="17"/>
      <c r="D99" s="17"/>
      <c r="E99" s="24" t="s">
        <v>55</v>
      </c>
      <c r="F99" s="17"/>
      <c r="G99" s="17"/>
      <c r="H99" s="22">
        <f t="shared" si="3"/>
      </c>
      <c r="I99" s="17"/>
      <c r="K99">
        <f t="shared" si="4"/>
      </c>
      <c r="L99" s="44">
        <f>IF(B99&lt;&gt;0,(VLOOKUP(K99,CELK!$K$10:$M$597,2,FALSE)),"")</f>
      </c>
      <c r="M99">
        <f>IF(B99&lt;&gt;0,(VLOOKUP(K99,CELK!$K$10:$M$597,3,FALSE)),"")</f>
      </c>
      <c r="N99">
        <f t="shared" si="5"/>
      </c>
    </row>
    <row r="100" spans="1:14" ht="12.75">
      <c r="A100" s="27" t="s">
        <v>54</v>
      </c>
      <c r="B100" s="17"/>
      <c r="C100" s="17"/>
      <c r="D100" s="17"/>
      <c r="E100" s="26" t="s">
        <v>55</v>
      </c>
      <c r="F100" s="17"/>
      <c r="G100" s="17"/>
      <c r="H100" s="22">
        <f t="shared" si="3"/>
      </c>
      <c r="I100" s="17"/>
      <c r="K100">
        <f t="shared" si="4"/>
      </c>
      <c r="L100" s="44">
        <f>IF(B100&lt;&gt;0,(VLOOKUP(K100,CELK!$K$10:$M$597,2,FALSE)),"")</f>
      </c>
      <c r="M100">
        <f>IF(B100&lt;&gt;0,(VLOOKUP(K100,CELK!$K$10:$M$597,3,FALSE)),"")</f>
      </c>
      <c r="N100">
        <f t="shared" si="5"/>
      </c>
    </row>
    <row r="101" spans="1:16" ht="12">
      <c r="A101" s="42" t="s">
        <v>47</v>
      </c>
      <c r="B101" s="19" t="s">
        <v>161</v>
      </c>
      <c r="C101" s="19" t="s">
        <v>162</v>
      </c>
      <c r="D101" s="17" t="s">
        <v>55</v>
      </c>
      <c r="E101" s="20" t="s">
        <v>163</v>
      </c>
      <c r="F101" s="21" t="s">
        <v>69</v>
      </c>
      <c r="G101" s="22">
        <v>12</v>
      </c>
      <c r="H101" s="22">
        <f t="shared" si="3"/>
        <v>0</v>
      </c>
      <c r="I101" s="22">
        <f>ROUND(ROUND(H101,2)*ROUND(G101,2),2)</f>
        <v>0</v>
      </c>
      <c r="K101" t="str">
        <f t="shared" si="4"/>
        <v>582611</v>
      </c>
      <c r="L101" s="44">
        <f>IF(B101&lt;&gt;0,(VLOOKUP(K101,CELK!$K$10:$M$597,2,FALSE)),"")</f>
        <v>330</v>
      </c>
      <c r="M101">
        <f>IF(B101&lt;&gt;0,(VLOOKUP(K101,CELK!$K$10:$M$597,3,FALSE)),"")</f>
        <v>0</v>
      </c>
      <c r="N101" t="str">
        <f t="shared" si="5"/>
        <v>=CELK!H330</v>
      </c>
      <c r="O101">
        <f>(I101*21)/100</f>
        <v>0</v>
      </c>
      <c r="P101" t="s">
        <v>26</v>
      </c>
    </row>
    <row r="102" spans="1:14" ht="12">
      <c r="A102" s="23" t="s">
        <v>52</v>
      </c>
      <c r="B102" s="17"/>
      <c r="C102" s="17"/>
      <c r="D102" s="17"/>
      <c r="E102" s="24" t="s">
        <v>55</v>
      </c>
      <c r="F102" s="17"/>
      <c r="G102" s="17"/>
      <c r="H102" s="22">
        <f t="shared" si="3"/>
      </c>
      <c r="I102" s="17"/>
      <c r="K102">
        <f t="shared" si="4"/>
      </c>
      <c r="L102" s="44">
        <f>IF(B102&lt;&gt;0,(VLOOKUP(K102,CELK!$K$10:$M$597,2,FALSE)),"")</f>
      </c>
      <c r="M102">
        <f>IF(B102&lt;&gt;0,(VLOOKUP(K102,CELK!$K$10:$M$597,3,FALSE)),"")</f>
      </c>
      <c r="N102">
        <f t="shared" si="5"/>
      </c>
    </row>
    <row r="103" spans="1:14" ht="12.75">
      <c r="A103" s="25" t="s">
        <v>54</v>
      </c>
      <c r="B103" s="17"/>
      <c r="C103" s="17"/>
      <c r="D103" s="17"/>
      <c r="E103" s="26" t="s">
        <v>164</v>
      </c>
      <c r="F103" s="17"/>
      <c r="G103" s="17"/>
      <c r="H103" s="22">
        <f t="shared" si="3"/>
      </c>
      <c r="I103" s="17"/>
      <c r="K103">
        <f t="shared" si="4"/>
      </c>
      <c r="L103" s="44">
        <f>IF(B103&lt;&gt;0,(VLOOKUP(K103,CELK!$K$10:$M$597,2,FALSE)),"")</f>
      </c>
      <c r="M103">
        <f>IF(B103&lt;&gt;0,(VLOOKUP(K103,CELK!$K$10:$M$597,3,FALSE)),"")</f>
      </c>
      <c r="N103">
        <f t="shared" si="5"/>
      </c>
    </row>
    <row r="104" spans="1:18" ht="12.75" customHeight="1">
      <c r="A104" s="5" t="s">
        <v>45</v>
      </c>
      <c r="B104" s="35"/>
      <c r="C104" s="36" t="s">
        <v>39</v>
      </c>
      <c r="D104" s="35"/>
      <c r="E104" s="37" t="s">
        <v>165</v>
      </c>
      <c r="F104" s="35"/>
      <c r="G104" s="35"/>
      <c r="H104" s="22">
        <f t="shared" si="3"/>
      </c>
      <c r="I104" s="38">
        <f>0+Q104</f>
        <v>0</v>
      </c>
      <c r="K104">
        <f t="shared" si="4"/>
      </c>
      <c r="L104" s="44">
        <f>IF(B104&lt;&gt;0,(VLOOKUP(K104,CELK!$K$10:$M$597,2,FALSE)),"")</f>
      </c>
      <c r="M104">
        <f>IF(B104&lt;&gt;0,(VLOOKUP(K104,CELK!$K$10:$M$597,3,FALSE)),"")</f>
      </c>
      <c r="N104">
        <f t="shared" si="5"/>
      </c>
      <c r="O104">
        <f>0+R104</f>
        <v>0</v>
      </c>
      <c r="Q104">
        <f>0+I105+I108+I111+I114</f>
        <v>0</v>
      </c>
      <c r="R104">
        <f>0+O105+O108+O111+O114</f>
        <v>0</v>
      </c>
    </row>
    <row r="105" spans="1:16" ht="24.75">
      <c r="A105" s="42" t="s">
        <v>47</v>
      </c>
      <c r="B105" s="19" t="s">
        <v>166</v>
      </c>
      <c r="C105" s="19" t="s">
        <v>167</v>
      </c>
      <c r="D105" s="17" t="s">
        <v>55</v>
      </c>
      <c r="E105" s="20" t="s">
        <v>168</v>
      </c>
      <c r="F105" s="21" t="s">
        <v>69</v>
      </c>
      <c r="G105" s="22">
        <v>15</v>
      </c>
      <c r="H105" s="22">
        <f t="shared" si="3"/>
        <v>0</v>
      </c>
      <c r="I105" s="22">
        <f>ROUND(ROUND(H105,2)*ROUND(G105,2),2)</f>
        <v>0</v>
      </c>
      <c r="K105" t="str">
        <f t="shared" si="4"/>
        <v>626113</v>
      </c>
      <c r="L105" s="44">
        <f>IF(B105&lt;&gt;0,(VLOOKUP(K105,CELK!$K$10:$M$597,2,FALSE)),"")</f>
        <v>337</v>
      </c>
      <c r="M105">
        <f>IF(B105&lt;&gt;0,(VLOOKUP(K105,CELK!$K$10:$M$597,3,FALSE)),"")</f>
        <v>0</v>
      </c>
      <c r="N105" t="str">
        <f t="shared" si="5"/>
        <v>=CELK!H337</v>
      </c>
      <c r="O105">
        <f>(I105*21)/100</f>
        <v>0</v>
      </c>
      <c r="P105" t="s">
        <v>26</v>
      </c>
    </row>
    <row r="106" spans="1:14" ht="12">
      <c r="A106" s="23" t="s">
        <v>52</v>
      </c>
      <c r="B106" s="17"/>
      <c r="C106" s="17"/>
      <c r="D106" s="17"/>
      <c r="E106" s="24" t="s">
        <v>169</v>
      </c>
      <c r="F106" s="17"/>
      <c r="G106" s="17"/>
      <c r="H106" s="22">
        <f t="shared" si="3"/>
      </c>
      <c r="I106" s="17"/>
      <c r="K106">
        <f t="shared" si="4"/>
      </c>
      <c r="L106" s="44">
        <f>IF(B106&lt;&gt;0,(VLOOKUP(K106,CELK!$K$10:$M$597,2,FALSE)),"")</f>
      </c>
      <c r="M106">
        <f>IF(B106&lt;&gt;0,(VLOOKUP(K106,CELK!$K$10:$M$597,3,FALSE)),"")</f>
      </c>
      <c r="N106">
        <f t="shared" si="5"/>
      </c>
    </row>
    <row r="107" spans="1:14" ht="12.75">
      <c r="A107" s="27" t="s">
        <v>54</v>
      </c>
      <c r="B107" s="17"/>
      <c r="C107" s="17"/>
      <c r="D107" s="17"/>
      <c r="E107" s="26" t="s">
        <v>55</v>
      </c>
      <c r="F107" s="17"/>
      <c r="G107" s="17"/>
      <c r="H107" s="22">
        <f t="shared" si="3"/>
      </c>
      <c r="I107" s="17"/>
      <c r="K107">
        <f t="shared" si="4"/>
      </c>
      <c r="L107" s="44">
        <f>IF(B107&lt;&gt;0,(VLOOKUP(K107,CELK!$K$10:$M$597,2,FALSE)),"")</f>
      </c>
      <c r="M107">
        <f>IF(B107&lt;&gt;0,(VLOOKUP(K107,CELK!$K$10:$M$597,3,FALSE)),"")</f>
      </c>
      <c r="N107">
        <f t="shared" si="5"/>
      </c>
    </row>
    <row r="108" spans="1:16" ht="12">
      <c r="A108" s="42" t="s">
        <v>47</v>
      </c>
      <c r="B108" s="19" t="s">
        <v>170</v>
      </c>
      <c r="C108" s="19" t="s">
        <v>171</v>
      </c>
      <c r="D108" s="17" t="s">
        <v>55</v>
      </c>
      <c r="E108" s="20" t="s">
        <v>172</v>
      </c>
      <c r="F108" s="21" t="s">
        <v>69</v>
      </c>
      <c r="G108" s="22">
        <v>15</v>
      </c>
      <c r="H108" s="22">
        <f t="shared" si="3"/>
        <v>0</v>
      </c>
      <c r="I108" s="22">
        <f>ROUND(ROUND(H108,2)*ROUND(G108,2),2)</f>
        <v>0</v>
      </c>
      <c r="K108" t="str">
        <f t="shared" si="4"/>
        <v>626123</v>
      </c>
      <c r="L108" s="44">
        <f>IF(B108&lt;&gt;0,(VLOOKUP(K108,CELK!$K$10:$M$597,2,FALSE)),"")</f>
        <v>340</v>
      </c>
      <c r="M108">
        <f>IF(B108&lt;&gt;0,(VLOOKUP(K108,CELK!$K$10:$M$597,3,FALSE)),"")</f>
        <v>0</v>
      </c>
      <c r="N108" t="str">
        <f t="shared" si="5"/>
        <v>=CELK!H340</v>
      </c>
      <c r="O108">
        <f>(I108*21)/100</f>
        <v>0</v>
      </c>
      <c r="P108" t="s">
        <v>26</v>
      </c>
    </row>
    <row r="109" spans="1:14" ht="12">
      <c r="A109" s="23" t="s">
        <v>52</v>
      </c>
      <c r="B109" s="17"/>
      <c r="C109" s="17"/>
      <c r="D109" s="17"/>
      <c r="E109" s="24" t="s">
        <v>173</v>
      </c>
      <c r="F109" s="17"/>
      <c r="G109" s="17"/>
      <c r="H109" s="22">
        <f t="shared" si="3"/>
      </c>
      <c r="I109" s="17"/>
      <c r="K109">
        <f t="shared" si="4"/>
      </c>
      <c r="L109" s="44">
        <f>IF(B109&lt;&gt;0,(VLOOKUP(K109,CELK!$K$10:$M$597,2,FALSE)),"")</f>
      </c>
      <c r="M109">
        <f>IF(B109&lt;&gt;0,(VLOOKUP(K109,CELK!$K$10:$M$597,3,FALSE)),"")</f>
      </c>
      <c r="N109">
        <f t="shared" si="5"/>
      </c>
    </row>
    <row r="110" spans="1:14" ht="12.75">
      <c r="A110" s="27" t="s">
        <v>54</v>
      </c>
      <c r="B110" s="17"/>
      <c r="C110" s="17"/>
      <c r="D110" s="17"/>
      <c r="E110" s="26" t="s">
        <v>55</v>
      </c>
      <c r="F110" s="17"/>
      <c r="G110" s="17"/>
      <c r="H110" s="22">
        <f t="shared" si="3"/>
      </c>
      <c r="I110" s="17"/>
      <c r="K110">
        <f t="shared" si="4"/>
      </c>
      <c r="L110" s="44">
        <f>IF(B110&lt;&gt;0,(VLOOKUP(K110,CELK!$K$10:$M$597,2,FALSE)),"")</f>
      </c>
      <c r="M110">
        <f>IF(B110&lt;&gt;0,(VLOOKUP(K110,CELK!$K$10:$M$597,3,FALSE)),"")</f>
      </c>
      <c r="N110">
        <f t="shared" si="5"/>
      </c>
    </row>
    <row r="111" spans="1:16" ht="12">
      <c r="A111" s="42" t="s">
        <v>47</v>
      </c>
      <c r="B111" s="19" t="s">
        <v>174</v>
      </c>
      <c r="C111" s="19" t="s">
        <v>175</v>
      </c>
      <c r="D111" s="17" t="s">
        <v>55</v>
      </c>
      <c r="E111" s="20" t="s">
        <v>176</v>
      </c>
      <c r="F111" s="21" t="s">
        <v>104</v>
      </c>
      <c r="G111" s="22">
        <v>5</v>
      </c>
      <c r="H111" s="22">
        <f t="shared" si="3"/>
        <v>0</v>
      </c>
      <c r="I111" s="22">
        <f>ROUND(ROUND(H111,2)*ROUND(G111,2),2)</f>
        <v>0</v>
      </c>
      <c r="K111" t="str">
        <f t="shared" si="4"/>
        <v>62663</v>
      </c>
      <c r="L111" s="44">
        <f>IF(B111&lt;&gt;0,(VLOOKUP(K111,CELK!$K$10:$M$597,2,FALSE)),"")</f>
        <v>355</v>
      </c>
      <c r="M111">
        <f>IF(B111&lt;&gt;0,(VLOOKUP(K111,CELK!$K$10:$M$597,3,FALSE)),"")</f>
        <v>0</v>
      </c>
      <c r="N111" t="str">
        <f t="shared" si="5"/>
        <v>=CELK!H355</v>
      </c>
      <c r="O111">
        <f>(I111*21)/100</f>
        <v>0</v>
      </c>
      <c r="P111" t="s">
        <v>26</v>
      </c>
    </row>
    <row r="112" spans="1:14" ht="12">
      <c r="A112" s="23" t="s">
        <v>52</v>
      </c>
      <c r="B112" s="17"/>
      <c r="C112" s="17"/>
      <c r="D112" s="17"/>
      <c r="E112" s="24" t="s">
        <v>55</v>
      </c>
      <c r="F112" s="17"/>
      <c r="G112" s="17"/>
      <c r="H112" s="22">
        <f t="shared" si="3"/>
      </c>
      <c r="I112" s="17"/>
      <c r="K112">
        <f t="shared" si="4"/>
      </c>
      <c r="L112" s="44">
        <f>IF(B112&lt;&gt;0,(VLOOKUP(K112,CELK!$K$10:$M$597,2,FALSE)),"")</f>
      </c>
      <c r="M112">
        <f>IF(B112&lt;&gt;0,(VLOOKUP(K112,CELK!$K$10:$M$597,3,FALSE)),"")</f>
      </c>
      <c r="N112">
        <f t="shared" si="5"/>
      </c>
    </row>
    <row r="113" spans="1:14" ht="12.75">
      <c r="A113" s="27" t="s">
        <v>54</v>
      </c>
      <c r="B113" s="17"/>
      <c r="C113" s="17"/>
      <c r="D113" s="17"/>
      <c r="E113" s="26" t="s">
        <v>55</v>
      </c>
      <c r="F113" s="17"/>
      <c r="G113" s="17"/>
      <c r="H113" s="22">
        <f t="shared" si="3"/>
      </c>
      <c r="I113" s="17"/>
      <c r="K113">
        <f t="shared" si="4"/>
      </c>
      <c r="L113" s="44">
        <f>IF(B113&lt;&gt;0,(VLOOKUP(K113,CELK!$K$10:$M$597,2,FALSE)),"")</f>
      </c>
      <c r="M113">
        <f>IF(B113&lt;&gt;0,(VLOOKUP(K113,CELK!$K$10:$M$597,3,FALSE)),"")</f>
      </c>
      <c r="N113">
        <f t="shared" si="5"/>
      </c>
    </row>
    <row r="114" spans="1:16" ht="12">
      <c r="A114" s="42" t="s">
        <v>47</v>
      </c>
      <c r="B114" s="19" t="s">
        <v>177</v>
      </c>
      <c r="C114" s="19" t="s">
        <v>178</v>
      </c>
      <c r="D114" s="17" t="s">
        <v>55</v>
      </c>
      <c r="E114" s="20" t="s">
        <v>179</v>
      </c>
      <c r="F114" s="21" t="s">
        <v>69</v>
      </c>
      <c r="G114" s="22">
        <v>10</v>
      </c>
      <c r="H114" s="22">
        <f t="shared" si="3"/>
        <v>0</v>
      </c>
      <c r="I114" s="22">
        <f>ROUND(ROUND(H114,2)*ROUND(G114,2),2)</f>
        <v>0</v>
      </c>
      <c r="K114" t="str">
        <f t="shared" si="4"/>
        <v>62745</v>
      </c>
      <c r="L114" s="44">
        <f>IF(B114&lt;&gt;0,(VLOOKUP(K114,CELK!$K$10:$M$597,2,FALSE)),"")</f>
        <v>358</v>
      </c>
      <c r="M114">
        <f>IF(B114&lt;&gt;0,(VLOOKUP(K114,CELK!$K$10:$M$597,3,FALSE)),"")</f>
        <v>0</v>
      </c>
      <c r="N114" t="str">
        <f t="shared" si="5"/>
        <v>=CELK!H358</v>
      </c>
      <c r="O114">
        <f>(I114*21)/100</f>
        <v>0</v>
      </c>
      <c r="P114" t="s">
        <v>26</v>
      </c>
    </row>
    <row r="115" spans="1:14" ht="12">
      <c r="A115" s="23" t="s">
        <v>52</v>
      </c>
      <c r="B115" s="17"/>
      <c r="C115" s="17"/>
      <c r="D115" s="17"/>
      <c r="E115" s="24" t="s">
        <v>55</v>
      </c>
      <c r="F115" s="17"/>
      <c r="G115" s="17"/>
      <c r="H115" s="22">
        <f t="shared" si="3"/>
      </c>
      <c r="I115" s="17"/>
      <c r="K115">
        <f t="shared" si="4"/>
      </c>
      <c r="L115" s="44">
        <f>IF(B115&lt;&gt;0,(VLOOKUP(K115,CELK!$K$10:$M$597,2,FALSE)),"")</f>
      </c>
      <c r="M115">
        <f>IF(B115&lt;&gt;0,(VLOOKUP(K115,CELK!$K$10:$M$597,3,FALSE)),"")</f>
      </c>
      <c r="N115">
        <f t="shared" si="5"/>
      </c>
    </row>
    <row r="116" spans="1:14" ht="12.75">
      <c r="A116" s="25" t="s">
        <v>54</v>
      </c>
      <c r="B116" s="17"/>
      <c r="C116" s="17"/>
      <c r="D116" s="17"/>
      <c r="E116" s="26" t="s">
        <v>55</v>
      </c>
      <c r="F116" s="17"/>
      <c r="G116" s="17"/>
      <c r="H116" s="22">
        <f t="shared" si="3"/>
      </c>
      <c r="I116" s="17"/>
      <c r="K116">
        <f t="shared" si="4"/>
      </c>
      <c r="L116" s="44">
        <f>IF(B116&lt;&gt;0,(VLOOKUP(K116,CELK!$K$10:$M$597,2,FALSE)),"")</f>
      </c>
      <c r="M116">
        <f>IF(B116&lt;&gt;0,(VLOOKUP(K116,CELK!$K$10:$M$597,3,FALSE)),"")</f>
      </c>
      <c r="N116">
        <f t="shared" si="5"/>
      </c>
    </row>
    <row r="117" spans="1:18" ht="12.75" customHeight="1">
      <c r="A117" s="5" t="s">
        <v>45</v>
      </c>
      <c r="B117" s="35"/>
      <c r="C117" s="36" t="s">
        <v>71</v>
      </c>
      <c r="D117" s="35"/>
      <c r="E117" s="37" t="s">
        <v>180</v>
      </c>
      <c r="F117" s="35"/>
      <c r="G117" s="35"/>
      <c r="H117" s="22">
        <f t="shared" si="3"/>
      </c>
      <c r="I117" s="38">
        <f>0+Q117</f>
        <v>0</v>
      </c>
      <c r="K117">
        <f t="shared" si="4"/>
      </c>
      <c r="L117" s="44">
        <f>IF(B117&lt;&gt;0,(VLOOKUP(K117,CELK!$K$10:$M$597,2,FALSE)),"")</f>
      </c>
      <c r="M117">
        <f>IF(B117&lt;&gt;0,(VLOOKUP(K117,CELK!$K$10:$M$597,3,FALSE)),"")</f>
      </c>
      <c r="N117">
        <f t="shared" si="5"/>
      </c>
      <c r="O117">
        <f>0+R117</f>
        <v>0</v>
      </c>
      <c r="Q117">
        <f>0+I118+I121+I124</f>
        <v>0</v>
      </c>
      <c r="R117">
        <f>0+O118+O121+O124</f>
        <v>0</v>
      </c>
    </row>
    <row r="118" spans="1:16" ht="12">
      <c r="A118" s="42" t="s">
        <v>47</v>
      </c>
      <c r="B118" s="19" t="s">
        <v>181</v>
      </c>
      <c r="C118" s="19" t="s">
        <v>182</v>
      </c>
      <c r="D118" s="17" t="s">
        <v>55</v>
      </c>
      <c r="E118" s="20" t="s">
        <v>183</v>
      </c>
      <c r="F118" s="21" t="s">
        <v>69</v>
      </c>
      <c r="G118" s="22">
        <v>66.5</v>
      </c>
      <c r="H118" s="22">
        <f t="shared" si="3"/>
        <v>0</v>
      </c>
      <c r="I118" s="22">
        <f>ROUND(ROUND(H118,2)*ROUND(G118,2),2)</f>
        <v>0</v>
      </c>
      <c r="K118" t="str">
        <f t="shared" si="4"/>
        <v>78321</v>
      </c>
      <c r="L118" s="44">
        <f>IF(B118&lt;&gt;0,(VLOOKUP(K118,CELK!$K$10:$M$597,2,FALSE)),"")</f>
        <v>401</v>
      </c>
      <c r="M118">
        <f>IF(B118&lt;&gt;0,(VLOOKUP(K118,CELK!$K$10:$M$597,3,FALSE)),"")</f>
        <v>0</v>
      </c>
      <c r="N118" t="str">
        <f t="shared" si="5"/>
        <v>=CELK!H401</v>
      </c>
      <c r="O118">
        <f>(I118*21)/100</f>
        <v>0</v>
      </c>
      <c r="P118" t="s">
        <v>26</v>
      </c>
    </row>
    <row r="119" spans="1:14" ht="12">
      <c r="A119" s="23" t="s">
        <v>52</v>
      </c>
      <c r="B119" s="17"/>
      <c r="C119" s="17"/>
      <c r="D119" s="17"/>
      <c r="E119" s="24" t="s">
        <v>184</v>
      </c>
      <c r="F119" s="17"/>
      <c r="G119" s="17"/>
      <c r="H119" s="22">
        <f t="shared" si="3"/>
      </c>
      <c r="I119" s="17"/>
      <c r="K119">
        <f t="shared" si="4"/>
      </c>
      <c r="L119" s="44">
        <f>IF(B119&lt;&gt;0,(VLOOKUP(K119,CELK!$K$10:$M$597,2,FALSE)),"")</f>
      </c>
      <c r="M119">
        <f>IF(B119&lt;&gt;0,(VLOOKUP(K119,CELK!$K$10:$M$597,3,FALSE)),"")</f>
      </c>
      <c r="N119">
        <f t="shared" si="5"/>
      </c>
    </row>
    <row r="120" spans="1:14" ht="12.75">
      <c r="A120" s="27" t="s">
        <v>54</v>
      </c>
      <c r="B120" s="17"/>
      <c r="C120" s="17"/>
      <c r="D120" s="17"/>
      <c r="E120" s="26" t="s">
        <v>55</v>
      </c>
      <c r="F120" s="17"/>
      <c r="G120" s="17"/>
      <c r="H120" s="22">
        <f t="shared" si="3"/>
      </c>
      <c r="I120" s="17"/>
      <c r="K120">
        <f t="shared" si="4"/>
      </c>
      <c r="L120" s="44">
        <f>IF(B120&lt;&gt;0,(VLOOKUP(K120,CELK!$K$10:$M$597,2,FALSE)),"")</f>
      </c>
      <c r="M120">
        <f>IF(B120&lt;&gt;0,(VLOOKUP(K120,CELK!$K$10:$M$597,3,FALSE)),"")</f>
      </c>
      <c r="N120">
        <f t="shared" si="5"/>
      </c>
    </row>
    <row r="121" spans="1:16" ht="12">
      <c r="A121" s="42" t="s">
        <v>47</v>
      </c>
      <c r="B121" s="19" t="s">
        <v>185</v>
      </c>
      <c r="C121" s="19" t="s">
        <v>186</v>
      </c>
      <c r="D121" s="17" t="s">
        <v>55</v>
      </c>
      <c r="E121" s="20" t="s">
        <v>187</v>
      </c>
      <c r="F121" s="21" t="s">
        <v>69</v>
      </c>
      <c r="G121" s="22">
        <v>30</v>
      </c>
      <c r="H121" s="22">
        <f t="shared" si="3"/>
        <v>0</v>
      </c>
      <c r="I121" s="22">
        <f>ROUND(ROUND(H121,2)*ROUND(G121,2),2)</f>
        <v>0</v>
      </c>
      <c r="K121" t="str">
        <f t="shared" si="4"/>
        <v>78381</v>
      </c>
      <c r="L121" s="44">
        <f>IF(B121&lt;&gt;0,(VLOOKUP(K121,CELK!$K$10:$M$597,2,FALSE)),"")</f>
        <v>407</v>
      </c>
      <c r="M121">
        <f>IF(B121&lt;&gt;0,(VLOOKUP(K121,CELK!$K$10:$M$597,3,FALSE)),"")</f>
        <v>0</v>
      </c>
      <c r="N121" t="str">
        <f t="shared" si="5"/>
        <v>=CELK!H407</v>
      </c>
      <c r="O121">
        <f>(I121*21)/100</f>
        <v>0</v>
      </c>
      <c r="P121" t="s">
        <v>26</v>
      </c>
    </row>
    <row r="122" spans="1:14" ht="12">
      <c r="A122" s="23" t="s">
        <v>52</v>
      </c>
      <c r="B122" s="17"/>
      <c r="C122" s="17"/>
      <c r="D122" s="17"/>
      <c r="E122" s="24" t="s">
        <v>188</v>
      </c>
      <c r="F122" s="17"/>
      <c r="G122" s="17"/>
      <c r="H122" s="22">
        <f t="shared" si="3"/>
      </c>
      <c r="I122" s="17"/>
      <c r="K122">
        <f t="shared" si="4"/>
      </c>
      <c r="L122" s="44">
        <f>IF(B122&lt;&gt;0,(VLOOKUP(K122,CELK!$K$10:$M$597,2,FALSE)),"")</f>
      </c>
      <c r="M122">
        <f>IF(B122&lt;&gt;0,(VLOOKUP(K122,CELK!$K$10:$M$597,3,FALSE)),"")</f>
      </c>
      <c r="N122">
        <f t="shared" si="5"/>
      </c>
    </row>
    <row r="123" spans="1:14" ht="12.75">
      <c r="A123" s="27" t="s">
        <v>54</v>
      </c>
      <c r="B123" s="17"/>
      <c r="C123" s="17"/>
      <c r="D123" s="17"/>
      <c r="E123" s="26" t="s">
        <v>55</v>
      </c>
      <c r="F123" s="17"/>
      <c r="G123" s="17"/>
      <c r="H123" s="22">
        <f t="shared" si="3"/>
      </c>
      <c r="I123" s="17"/>
      <c r="K123">
        <f t="shared" si="4"/>
      </c>
      <c r="L123" s="44">
        <f>IF(B123&lt;&gt;0,(VLOOKUP(K123,CELK!$K$10:$M$597,2,FALSE)),"")</f>
      </c>
      <c r="M123">
        <f>IF(B123&lt;&gt;0,(VLOOKUP(K123,CELK!$K$10:$M$597,3,FALSE)),"")</f>
      </c>
      <c r="N123">
        <f t="shared" si="5"/>
      </c>
    </row>
    <row r="124" spans="1:16" ht="12">
      <c r="A124" s="42" t="s">
        <v>47</v>
      </c>
      <c r="B124" s="19" t="s">
        <v>189</v>
      </c>
      <c r="C124" s="19" t="s">
        <v>190</v>
      </c>
      <c r="D124" s="17" t="s">
        <v>55</v>
      </c>
      <c r="E124" s="20" t="s">
        <v>191</v>
      </c>
      <c r="F124" s="21" t="s">
        <v>69</v>
      </c>
      <c r="G124" s="22">
        <v>10</v>
      </c>
      <c r="H124" s="22">
        <f t="shared" si="3"/>
        <v>0</v>
      </c>
      <c r="I124" s="22">
        <f>ROUND(ROUND(H124,2)*ROUND(G124,2),2)</f>
        <v>0</v>
      </c>
      <c r="K124" t="str">
        <f t="shared" si="4"/>
        <v>78383</v>
      </c>
      <c r="L124" s="44">
        <f>IF(B124&lt;&gt;0,(VLOOKUP(K124,CELK!$K$10:$M$597,2,FALSE)),"")</f>
        <v>413</v>
      </c>
      <c r="M124">
        <f>IF(B124&lt;&gt;0,(VLOOKUP(K124,CELK!$K$10:$M$597,3,FALSE)),"")</f>
        <v>0</v>
      </c>
      <c r="N124" t="str">
        <f t="shared" si="5"/>
        <v>=CELK!H413</v>
      </c>
      <c r="O124">
        <f>(I124*21)/100</f>
        <v>0</v>
      </c>
      <c r="P124" t="s">
        <v>26</v>
      </c>
    </row>
    <row r="125" spans="1:14" ht="12">
      <c r="A125" s="23" t="s">
        <v>52</v>
      </c>
      <c r="B125" s="17"/>
      <c r="C125" s="17"/>
      <c r="D125" s="17"/>
      <c r="E125" s="24" t="s">
        <v>192</v>
      </c>
      <c r="F125" s="17"/>
      <c r="G125" s="17"/>
      <c r="H125" s="22">
        <f t="shared" si="3"/>
      </c>
      <c r="I125" s="17"/>
      <c r="K125">
        <f t="shared" si="4"/>
      </c>
      <c r="L125" s="44">
        <f>IF(B125&lt;&gt;0,(VLOOKUP(K125,CELK!$K$10:$M$597,2,FALSE)),"")</f>
      </c>
      <c r="M125">
        <f>IF(B125&lt;&gt;0,(VLOOKUP(K125,CELK!$K$10:$M$597,3,FALSE)),"")</f>
      </c>
      <c r="N125">
        <f t="shared" si="5"/>
      </c>
    </row>
    <row r="126" spans="1:14" ht="12.75">
      <c r="A126" s="25" t="s">
        <v>54</v>
      </c>
      <c r="B126" s="17"/>
      <c r="C126" s="17"/>
      <c r="D126" s="17"/>
      <c r="E126" s="26" t="s">
        <v>55</v>
      </c>
      <c r="F126" s="17"/>
      <c r="G126" s="17"/>
      <c r="H126" s="22">
        <f t="shared" si="3"/>
      </c>
      <c r="I126" s="17"/>
      <c r="K126">
        <f t="shared" si="4"/>
      </c>
      <c r="L126" s="44">
        <f>IF(B126&lt;&gt;0,(VLOOKUP(K126,CELK!$K$10:$M$597,2,FALSE)),"")</f>
      </c>
      <c r="M126">
        <f>IF(B126&lt;&gt;0,(VLOOKUP(K126,CELK!$K$10:$M$597,3,FALSE)),"")</f>
      </c>
      <c r="N126">
        <f t="shared" si="5"/>
      </c>
    </row>
    <row r="127" spans="1:18" ht="12.75" customHeight="1">
      <c r="A127" s="5" t="s">
        <v>45</v>
      </c>
      <c r="B127" s="35"/>
      <c r="C127" s="36" t="s">
        <v>42</v>
      </c>
      <c r="D127" s="35"/>
      <c r="E127" s="37" t="s">
        <v>193</v>
      </c>
      <c r="F127" s="35"/>
      <c r="G127" s="35"/>
      <c r="H127" s="22">
        <f t="shared" si="3"/>
      </c>
      <c r="I127" s="38">
        <f>0+Q127</f>
        <v>0</v>
      </c>
      <c r="K127">
        <f t="shared" si="4"/>
      </c>
      <c r="L127" s="44">
        <f>IF(B127&lt;&gt;0,(VLOOKUP(K127,CELK!$K$10:$M$597,2,FALSE)),"")</f>
      </c>
      <c r="M127">
        <f>IF(B127&lt;&gt;0,(VLOOKUP(K127,CELK!$K$10:$M$597,3,FALSE)),"")</f>
      </c>
      <c r="N127">
        <f t="shared" si="5"/>
      </c>
      <c r="O127">
        <f>0+R127</f>
        <v>0</v>
      </c>
      <c r="Q127">
        <f>0+I128+I131+I134+I137+I140+I143+I146+I149+I152+I155+I158+I161+I164+I167+I170</f>
        <v>0</v>
      </c>
      <c r="R127">
        <f>0+O128+O131+O134+O137+O140+O143+O146+O149+O152+O155+O158+O161+O164+O167+O170</f>
        <v>0</v>
      </c>
    </row>
    <row r="128" spans="1:16" ht="12">
      <c r="A128" s="42" t="s">
        <v>47</v>
      </c>
      <c r="B128" s="19" t="s">
        <v>194</v>
      </c>
      <c r="C128" s="19" t="s">
        <v>195</v>
      </c>
      <c r="D128" s="17" t="s">
        <v>55</v>
      </c>
      <c r="E128" s="20" t="s">
        <v>196</v>
      </c>
      <c r="F128" s="21" t="s">
        <v>104</v>
      </c>
      <c r="G128" s="22">
        <v>136</v>
      </c>
      <c r="H128" s="22">
        <f t="shared" si="3"/>
        <v>0</v>
      </c>
      <c r="I128" s="22">
        <f>ROUND(ROUND(H128,2)*ROUND(G128,2),2)</f>
        <v>0</v>
      </c>
      <c r="K128" t="str">
        <f t="shared" si="4"/>
        <v>9112B1</v>
      </c>
      <c r="L128" s="44">
        <f>IF(B128&lt;&gt;0,(VLOOKUP(K128,CELK!$K$10:$M$597,2,FALSE)),"")</f>
        <v>436</v>
      </c>
      <c r="M128">
        <f>IF(B128&lt;&gt;0,(VLOOKUP(K128,CELK!$K$10:$M$597,3,FALSE)),"")</f>
        <v>0</v>
      </c>
      <c r="N128" t="str">
        <f t="shared" si="5"/>
        <v>=CELK!H436</v>
      </c>
      <c r="O128">
        <f>(I128*21)/100</f>
        <v>0</v>
      </c>
      <c r="P128" t="s">
        <v>26</v>
      </c>
    </row>
    <row r="129" spans="1:14" ht="12">
      <c r="A129" s="23" t="s">
        <v>52</v>
      </c>
      <c r="B129" s="17"/>
      <c r="C129" s="17"/>
      <c r="D129" s="17"/>
      <c r="E129" s="24" t="s">
        <v>55</v>
      </c>
      <c r="F129" s="17"/>
      <c r="G129" s="17"/>
      <c r="H129" s="22">
        <f t="shared" si="3"/>
      </c>
      <c r="I129" s="17"/>
      <c r="K129">
        <f t="shared" si="4"/>
      </c>
      <c r="L129" s="44">
        <f>IF(B129&lt;&gt;0,(VLOOKUP(K129,CELK!$K$10:$M$597,2,FALSE)),"")</f>
      </c>
      <c r="M129">
        <f>IF(B129&lt;&gt;0,(VLOOKUP(K129,CELK!$K$10:$M$597,3,FALSE)),"")</f>
      </c>
      <c r="N129">
        <f t="shared" si="5"/>
      </c>
    </row>
    <row r="130" spans="1:14" ht="12.75">
      <c r="A130" s="27" t="s">
        <v>54</v>
      </c>
      <c r="B130" s="17"/>
      <c r="C130" s="17"/>
      <c r="D130" s="17"/>
      <c r="E130" s="26" t="s">
        <v>197</v>
      </c>
      <c r="F130" s="17"/>
      <c r="G130" s="17"/>
      <c r="H130" s="22">
        <f t="shared" si="3"/>
      </c>
      <c r="I130" s="17"/>
      <c r="K130">
        <f t="shared" si="4"/>
      </c>
      <c r="L130" s="44">
        <f>IF(B130&lt;&gt;0,(VLOOKUP(K130,CELK!$K$10:$M$597,2,FALSE)),"")</f>
      </c>
      <c r="M130">
        <f>IF(B130&lt;&gt;0,(VLOOKUP(K130,CELK!$K$10:$M$597,3,FALSE)),"")</f>
      </c>
      <c r="N130">
        <f t="shared" si="5"/>
      </c>
    </row>
    <row r="131" spans="1:16" ht="12">
      <c r="A131" s="42" t="s">
        <v>47</v>
      </c>
      <c r="B131" s="19" t="s">
        <v>198</v>
      </c>
      <c r="C131" s="19" t="s">
        <v>199</v>
      </c>
      <c r="D131" s="17" t="s">
        <v>55</v>
      </c>
      <c r="E131" s="20" t="s">
        <v>200</v>
      </c>
      <c r="F131" s="21" t="s">
        <v>104</v>
      </c>
      <c r="G131" s="22">
        <v>136</v>
      </c>
      <c r="H131" s="22">
        <f t="shared" si="3"/>
        <v>0</v>
      </c>
      <c r="I131" s="22">
        <f>ROUND(ROUND(H131,2)*ROUND(G131,2),2)</f>
        <v>0</v>
      </c>
      <c r="K131" t="str">
        <f t="shared" si="4"/>
        <v>9112B3</v>
      </c>
      <c r="L131" s="44">
        <f>IF(B131&lt;&gt;0,(VLOOKUP(K131,CELK!$K$10:$M$597,2,FALSE)),"")</f>
        <v>442</v>
      </c>
      <c r="M131">
        <f>IF(B131&lt;&gt;0,(VLOOKUP(K131,CELK!$K$10:$M$597,3,FALSE)),"")</f>
        <v>0</v>
      </c>
      <c r="N131" t="str">
        <f t="shared" si="5"/>
        <v>=CELK!H442</v>
      </c>
      <c r="O131">
        <f>(I131*21)/100</f>
        <v>0</v>
      </c>
      <c r="P131" t="s">
        <v>26</v>
      </c>
    </row>
    <row r="132" spans="1:14" ht="24.75">
      <c r="A132" s="23" t="s">
        <v>52</v>
      </c>
      <c r="B132" s="17"/>
      <c r="C132" s="17"/>
      <c r="D132" s="17"/>
      <c r="E132" s="24" t="s">
        <v>201</v>
      </c>
      <c r="F132" s="17"/>
      <c r="G132" s="17"/>
      <c r="H132" s="22">
        <f t="shared" si="3"/>
      </c>
      <c r="I132" s="17"/>
      <c r="K132">
        <f t="shared" si="4"/>
      </c>
      <c r="L132" s="44">
        <f>IF(B132&lt;&gt;0,(VLOOKUP(K132,CELK!$K$10:$M$597,2,FALSE)),"")</f>
      </c>
      <c r="M132">
        <f>IF(B132&lt;&gt;0,(VLOOKUP(K132,CELK!$K$10:$M$597,3,FALSE)),"")</f>
      </c>
      <c r="N132">
        <f t="shared" si="5"/>
      </c>
    </row>
    <row r="133" spans="1:14" ht="12.75">
      <c r="A133" s="27" t="s">
        <v>54</v>
      </c>
      <c r="B133" s="17"/>
      <c r="C133" s="17"/>
      <c r="D133" s="17"/>
      <c r="E133" s="26" t="s">
        <v>55</v>
      </c>
      <c r="F133" s="17"/>
      <c r="G133" s="17"/>
      <c r="H133" s="22">
        <f t="shared" si="3"/>
      </c>
      <c r="I133" s="17"/>
      <c r="K133">
        <f t="shared" si="4"/>
      </c>
      <c r="L133" s="44">
        <f>IF(B133&lt;&gt;0,(VLOOKUP(K133,CELK!$K$10:$M$597,2,FALSE)),"")</f>
      </c>
      <c r="M133">
        <f>IF(B133&lt;&gt;0,(VLOOKUP(K133,CELK!$K$10:$M$597,3,FALSE)),"")</f>
      </c>
      <c r="N133">
        <f t="shared" si="5"/>
      </c>
    </row>
    <row r="134" spans="1:16" ht="12">
      <c r="A134" s="42" t="s">
        <v>47</v>
      </c>
      <c r="B134" s="19" t="s">
        <v>202</v>
      </c>
      <c r="C134" s="19" t="s">
        <v>203</v>
      </c>
      <c r="D134" s="17" t="s">
        <v>55</v>
      </c>
      <c r="E134" s="20" t="s">
        <v>204</v>
      </c>
      <c r="F134" s="21" t="s">
        <v>104</v>
      </c>
      <c r="G134" s="22">
        <v>10</v>
      </c>
      <c r="H134" s="22">
        <f t="shared" si="3"/>
        <v>0</v>
      </c>
      <c r="I134" s="22">
        <f>ROUND(ROUND(H134,2)*ROUND(G134,2),2)</f>
        <v>0</v>
      </c>
      <c r="K134" t="str">
        <f t="shared" si="4"/>
        <v>911FC1</v>
      </c>
      <c r="L134" s="44">
        <f>IF(B134&lt;&gt;0,(VLOOKUP(K134,CELK!$K$10:$M$597,2,FALSE)),"")</f>
        <v>466</v>
      </c>
      <c r="M134">
        <f>IF(B134&lt;&gt;0,(VLOOKUP(K134,CELK!$K$10:$M$597,3,FALSE)),"")</f>
        <v>0</v>
      </c>
      <c r="N134" t="str">
        <f t="shared" si="5"/>
        <v>=CELK!H466</v>
      </c>
      <c r="O134">
        <f>(I134*21)/100</f>
        <v>0</v>
      </c>
      <c r="P134" t="s">
        <v>26</v>
      </c>
    </row>
    <row r="135" spans="1:14" ht="12">
      <c r="A135" s="23" t="s">
        <v>52</v>
      </c>
      <c r="B135" s="17"/>
      <c r="C135" s="17"/>
      <c r="D135" s="17"/>
      <c r="E135" s="24" t="s">
        <v>55</v>
      </c>
      <c r="F135" s="17"/>
      <c r="G135" s="17"/>
      <c r="H135" s="22">
        <f t="shared" si="3"/>
      </c>
      <c r="I135" s="17"/>
      <c r="K135">
        <f t="shared" si="4"/>
      </c>
      <c r="L135" s="44">
        <f>IF(B135&lt;&gt;0,(VLOOKUP(K135,CELK!$K$10:$M$597,2,FALSE)),"")</f>
      </c>
      <c r="M135">
        <f>IF(B135&lt;&gt;0,(VLOOKUP(K135,CELK!$K$10:$M$597,3,FALSE)),"")</f>
      </c>
      <c r="N135">
        <f t="shared" si="5"/>
      </c>
    </row>
    <row r="136" spans="1:14" ht="12.75">
      <c r="A136" s="27" t="s">
        <v>54</v>
      </c>
      <c r="B136" s="17"/>
      <c r="C136" s="17"/>
      <c r="D136" s="17"/>
      <c r="E136" s="26" t="s">
        <v>55</v>
      </c>
      <c r="F136" s="17"/>
      <c r="G136" s="17"/>
      <c r="H136" s="22">
        <f t="shared" si="3"/>
      </c>
      <c r="I136" s="17"/>
      <c r="K136">
        <f t="shared" si="4"/>
      </c>
      <c r="L136" s="44">
        <f>IF(B136&lt;&gt;0,(VLOOKUP(K136,CELK!$K$10:$M$597,2,FALSE)),"")</f>
      </c>
      <c r="M136">
        <f>IF(B136&lt;&gt;0,(VLOOKUP(K136,CELK!$K$10:$M$597,3,FALSE)),"")</f>
      </c>
      <c r="N136">
        <f t="shared" si="5"/>
      </c>
    </row>
    <row r="137" spans="1:16" ht="12">
      <c r="A137" s="42" t="s">
        <v>47</v>
      </c>
      <c r="B137" s="19" t="s">
        <v>205</v>
      </c>
      <c r="C137" s="19" t="s">
        <v>206</v>
      </c>
      <c r="D137" s="17" t="s">
        <v>55</v>
      </c>
      <c r="E137" s="20" t="s">
        <v>207</v>
      </c>
      <c r="F137" s="21" t="s">
        <v>104</v>
      </c>
      <c r="G137" s="22">
        <v>10</v>
      </c>
      <c r="H137" s="22">
        <f t="shared" si="3"/>
        <v>0</v>
      </c>
      <c r="I137" s="22">
        <f>ROUND(ROUND(H137,2)*ROUND(G137,2),2)</f>
        <v>0</v>
      </c>
      <c r="K137" t="str">
        <f t="shared" si="4"/>
        <v>911FC3</v>
      </c>
      <c r="L137" s="44">
        <f>IF(B137&lt;&gt;0,(VLOOKUP(K137,CELK!$K$10:$M$597,2,FALSE)),"")</f>
        <v>472</v>
      </c>
      <c r="M137">
        <f>IF(B137&lt;&gt;0,(VLOOKUP(K137,CELK!$K$10:$M$597,3,FALSE)),"")</f>
        <v>0</v>
      </c>
      <c r="N137" t="str">
        <f t="shared" si="5"/>
        <v>=CELK!H472</v>
      </c>
      <c r="O137">
        <f>(I137*21)/100</f>
        <v>0</v>
      </c>
      <c r="P137" t="s">
        <v>26</v>
      </c>
    </row>
    <row r="138" spans="1:14" ht="12">
      <c r="A138" s="23" t="s">
        <v>52</v>
      </c>
      <c r="B138" s="17"/>
      <c r="C138" s="17"/>
      <c r="D138" s="17"/>
      <c r="E138" s="24" t="s">
        <v>208</v>
      </c>
      <c r="F138" s="17"/>
      <c r="G138" s="17"/>
      <c r="H138" s="22">
        <f t="shared" si="3"/>
      </c>
      <c r="I138" s="17"/>
      <c r="K138">
        <f t="shared" si="4"/>
      </c>
      <c r="L138" s="44">
        <f>IF(B138&lt;&gt;0,(VLOOKUP(K138,CELK!$K$10:$M$597,2,FALSE)),"")</f>
      </c>
      <c r="M138">
        <f>IF(B138&lt;&gt;0,(VLOOKUP(K138,CELK!$K$10:$M$597,3,FALSE)),"")</f>
      </c>
      <c r="N138">
        <f t="shared" si="5"/>
      </c>
    </row>
    <row r="139" spans="1:14" ht="12.75">
      <c r="A139" s="27" t="s">
        <v>54</v>
      </c>
      <c r="B139" s="17"/>
      <c r="C139" s="17"/>
      <c r="D139" s="17"/>
      <c r="E139" s="26" t="s">
        <v>55</v>
      </c>
      <c r="F139" s="17"/>
      <c r="G139" s="17"/>
      <c r="H139" s="22">
        <f aca="true" t="shared" si="6" ref="H139:H172">M139</f>
      </c>
      <c r="I139" s="17"/>
      <c r="K139">
        <f aca="true" t="shared" si="7" ref="K139:K172">IF(B139&lt;&gt;0,C139&amp;D139,"")</f>
      </c>
      <c r="L139" s="44">
        <f>IF(B139&lt;&gt;0,(VLOOKUP(K139,CELK!$K$10:$M$597,2,FALSE)),"")</f>
      </c>
      <c r="M139">
        <f>IF(B139&lt;&gt;0,(VLOOKUP(K139,CELK!$K$10:$M$597,3,FALSE)),"")</f>
      </c>
      <c r="N139">
        <f aca="true" t="shared" si="8" ref="N139:N172">IF(B139&lt;&gt;0,"=CELK!H"&amp;L139,"")</f>
      </c>
    </row>
    <row r="140" spans="1:16" ht="24.75">
      <c r="A140" s="42" t="s">
        <v>47</v>
      </c>
      <c r="B140" s="19" t="s">
        <v>209</v>
      </c>
      <c r="C140" s="19" t="s">
        <v>210</v>
      </c>
      <c r="D140" s="17" t="s">
        <v>55</v>
      </c>
      <c r="E140" s="20" t="s">
        <v>211</v>
      </c>
      <c r="F140" s="21" t="s">
        <v>69</v>
      </c>
      <c r="G140" s="22">
        <v>35</v>
      </c>
      <c r="H140" s="22">
        <f t="shared" si="6"/>
        <v>0</v>
      </c>
      <c r="I140" s="22">
        <f>ROUND(ROUND(H140,2)*ROUND(G140,2),2)</f>
        <v>0</v>
      </c>
      <c r="K140" t="str">
        <f t="shared" si="7"/>
        <v>915221</v>
      </c>
      <c r="L140" s="44">
        <f>IF(B140&lt;&gt;0,(VLOOKUP(K140,CELK!$K$10:$M$597,2,FALSE)),"")</f>
        <v>478</v>
      </c>
      <c r="M140">
        <f>IF(B140&lt;&gt;0,(VLOOKUP(K140,CELK!$K$10:$M$597,3,FALSE)),"")</f>
        <v>0</v>
      </c>
      <c r="N140" t="str">
        <f t="shared" si="8"/>
        <v>=CELK!H478</v>
      </c>
      <c r="O140">
        <f>(I140*21)/100</f>
        <v>0</v>
      </c>
      <c r="P140" t="s">
        <v>26</v>
      </c>
    </row>
    <row r="141" spans="1:14" ht="12">
      <c r="A141" s="23" t="s">
        <v>52</v>
      </c>
      <c r="B141" s="17"/>
      <c r="C141" s="17"/>
      <c r="D141" s="17"/>
      <c r="E141" s="24" t="s">
        <v>55</v>
      </c>
      <c r="F141" s="17"/>
      <c r="G141" s="17"/>
      <c r="H141" s="22">
        <f t="shared" si="6"/>
      </c>
      <c r="I141" s="17"/>
      <c r="K141">
        <f t="shared" si="7"/>
      </c>
      <c r="L141" s="44">
        <f>IF(B141&lt;&gt;0,(VLOOKUP(K141,CELK!$K$10:$M$597,2,FALSE)),"")</f>
      </c>
      <c r="M141">
        <f>IF(B141&lt;&gt;0,(VLOOKUP(K141,CELK!$K$10:$M$597,3,FALSE)),"")</f>
      </c>
      <c r="N141">
        <f t="shared" si="8"/>
      </c>
    </row>
    <row r="142" spans="1:14" ht="12.75">
      <c r="A142" s="27" t="s">
        <v>54</v>
      </c>
      <c r="B142" s="17"/>
      <c r="C142" s="17"/>
      <c r="D142" s="17"/>
      <c r="E142" s="26" t="s">
        <v>212</v>
      </c>
      <c r="F142" s="17"/>
      <c r="G142" s="17"/>
      <c r="H142" s="22">
        <f t="shared" si="6"/>
      </c>
      <c r="I142" s="17"/>
      <c r="K142">
        <f t="shared" si="7"/>
      </c>
      <c r="L142" s="44">
        <f>IF(B142&lt;&gt;0,(VLOOKUP(K142,CELK!$K$10:$M$597,2,FALSE)),"")</f>
      </c>
      <c r="M142">
        <f>IF(B142&lt;&gt;0,(VLOOKUP(K142,CELK!$K$10:$M$597,3,FALSE)),"")</f>
      </c>
      <c r="N142">
        <f t="shared" si="8"/>
      </c>
    </row>
    <row r="143" spans="1:16" ht="12">
      <c r="A143" s="42" t="s">
        <v>47</v>
      </c>
      <c r="B143" s="19" t="s">
        <v>213</v>
      </c>
      <c r="C143" s="19" t="s">
        <v>214</v>
      </c>
      <c r="D143" s="17" t="s">
        <v>55</v>
      </c>
      <c r="E143" s="20" t="s">
        <v>215</v>
      </c>
      <c r="F143" s="21" t="s">
        <v>104</v>
      </c>
      <c r="G143" s="22">
        <v>10</v>
      </c>
      <c r="H143" s="22">
        <f t="shared" si="6"/>
        <v>0</v>
      </c>
      <c r="I143" s="22">
        <f>ROUND(ROUND(H143,2)*ROUND(G143,2),2)</f>
        <v>0</v>
      </c>
      <c r="K143" t="str">
        <f t="shared" si="7"/>
        <v>917212</v>
      </c>
      <c r="L143" s="44">
        <f>IF(B143&lt;&gt;0,(VLOOKUP(K143,CELK!$K$10:$M$597,2,FALSE)),"")</f>
        <v>481</v>
      </c>
      <c r="M143">
        <f>IF(B143&lt;&gt;0,(VLOOKUP(K143,CELK!$K$10:$M$597,3,FALSE)),"")</f>
        <v>0</v>
      </c>
      <c r="N143" t="str">
        <f t="shared" si="8"/>
        <v>=CELK!H481</v>
      </c>
      <c r="O143">
        <f>(I143*21)/100</f>
        <v>0</v>
      </c>
      <c r="P143" t="s">
        <v>26</v>
      </c>
    </row>
    <row r="144" spans="1:14" ht="12">
      <c r="A144" s="23" t="s">
        <v>52</v>
      </c>
      <c r="B144" s="17"/>
      <c r="C144" s="17"/>
      <c r="D144" s="17"/>
      <c r="E144" s="24" t="s">
        <v>216</v>
      </c>
      <c r="F144" s="17"/>
      <c r="G144" s="17"/>
      <c r="H144" s="22">
        <f t="shared" si="6"/>
      </c>
      <c r="I144" s="17"/>
      <c r="K144">
        <f t="shared" si="7"/>
      </c>
      <c r="L144" s="44">
        <f>IF(B144&lt;&gt;0,(VLOOKUP(K144,CELK!$K$10:$M$597,2,FALSE)),"")</f>
      </c>
      <c r="M144">
        <f>IF(B144&lt;&gt;0,(VLOOKUP(K144,CELK!$K$10:$M$597,3,FALSE)),"")</f>
      </c>
      <c r="N144">
        <f t="shared" si="8"/>
      </c>
    </row>
    <row r="145" spans="1:14" ht="12.75">
      <c r="A145" s="27" t="s">
        <v>54</v>
      </c>
      <c r="B145" s="17"/>
      <c r="C145" s="17"/>
      <c r="D145" s="17"/>
      <c r="E145" s="26" t="s">
        <v>217</v>
      </c>
      <c r="F145" s="17"/>
      <c r="G145" s="17"/>
      <c r="H145" s="22">
        <f t="shared" si="6"/>
      </c>
      <c r="I145" s="17"/>
      <c r="K145">
        <f t="shared" si="7"/>
      </c>
      <c r="L145" s="44">
        <f>IF(B145&lt;&gt;0,(VLOOKUP(K145,CELK!$K$10:$M$597,2,FALSE)),"")</f>
      </c>
      <c r="M145">
        <f>IF(B145&lt;&gt;0,(VLOOKUP(K145,CELK!$K$10:$M$597,3,FALSE)),"")</f>
      </c>
      <c r="N145">
        <f t="shared" si="8"/>
      </c>
    </row>
    <row r="146" spans="1:16" ht="12">
      <c r="A146" s="42" t="s">
        <v>47</v>
      </c>
      <c r="B146" s="19" t="s">
        <v>218</v>
      </c>
      <c r="C146" s="19" t="s">
        <v>219</v>
      </c>
      <c r="D146" s="17" t="s">
        <v>55</v>
      </c>
      <c r="E146" s="20" t="s">
        <v>220</v>
      </c>
      <c r="F146" s="21" t="s">
        <v>104</v>
      </c>
      <c r="G146" s="22">
        <v>6</v>
      </c>
      <c r="H146" s="22">
        <f t="shared" si="6"/>
        <v>0</v>
      </c>
      <c r="I146" s="22">
        <f>ROUND(ROUND(H146,2)*ROUND(G146,2),2)</f>
        <v>0</v>
      </c>
      <c r="K146" t="str">
        <f t="shared" si="7"/>
        <v>917224</v>
      </c>
      <c r="L146" s="44">
        <f>IF(B146&lt;&gt;0,(VLOOKUP(K146,CELK!$K$10:$M$597,2,FALSE)),"")</f>
        <v>484</v>
      </c>
      <c r="M146">
        <f>IF(B146&lt;&gt;0,(VLOOKUP(K146,CELK!$K$10:$M$597,3,FALSE)),"")</f>
        <v>0</v>
      </c>
      <c r="N146" t="str">
        <f t="shared" si="8"/>
        <v>=CELK!H484</v>
      </c>
      <c r="O146">
        <f>(I146*21)/100</f>
        <v>0</v>
      </c>
      <c r="P146" t="s">
        <v>26</v>
      </c>
    </row>
    <row r="147" spans="1:14" ht="12">
      <c r="A147" s="23" t="s">
        <v>52</v>
      </c>
      <c r="B147" s="17"/>
      <c r="C147" s="17"/>
      <c r="D147" s="17"/>
      <c r="E147" s="24" t="s">
        <v>216</v>
      </c>
      <c r="F147" s="17"/>
      <c r="G147" s="17"/>
      <c r="H147" s="22">
        <f t="shared" si="6"/>
      </c>
      <c r="I147" s="17"/>
      <c r="K147">
        <f t="shared" si="7"/>
      </c>
      <c r="L147" s="44">
        <f>IF(B147&lt;&gt;0,(VLOOKUP(K147,CELK!$K$10:$M$597,2,FALSE)),"")</f>
      </c>
      <c r="M147">
        <f>IF(B147&lt;&gt;0,(VLOOKUP(K147,CELK!$K$10:$M$597,3,FALSE)),"")</f>
      </c>
      <c r="N147">
        <f t="shared" si="8"/>
      </c>
    </row>
    <row r="148" spans="1:14" ht="12.75">
      <c r="A148" s="27" t="s">
        <v>54</v>
      </c>
      <c r="B148" s="17"/>
      <c r="C148" s="17"/>
      <c r="D148" s="17"/>
      <c r="E148" s="26" t="s">
        <v>221</v>
      </c>
      <c r="F148" s="17"/>
      <c r="G148" s="17"/>
      <c r="H148" s="22">
        <f t="shared" si="6"/>
      </c>
      <c r="I148" s="17"/>
      <c r="K148">
        <f t="shared" si="7"/>
      </c>
      <c r="L148" s="44">
        <f>IF(B148&lt;&gt;0,(VLOOKUP(K148,CELK!$K$10:$M$597,2,FALSE)),"")</f>
      </c>
      <c r="M148">
        <f>IF(B148&lt;&gt;0,(VLOOKUP(K148,CELK!$K$10:$M$597,3,FALSE)),"")</f>
      </c>
      <c r="N148">
        <f t="shared" si="8"/>
      </c>
    </row>
    <row r="149" spans="1:16" ht="12">
      <c r="A149" s="42" t="s">
        <v>47</v>
      </c>
      <c r="B149" s="19" t="s">
        <v>222</v>
      </c>
      <c r="C149" s="19" t="s">
        <v>223</v>
      </c>
      <c r="D149" s="17" t="s">
        <v>55</v>
      </c>
      <c r="E149" s="20" t="s">
        <v>224</v>
      </c>
      <c r="F149" s="21" t="s">
        <v>104</v>
      </c>
      <c r="G149" s="22">
        <v>10</v>
      </c>
      <c r="H149" s="22">
        <f t="shared" si="6"/>
        <v>0</v>
      </c>
      <c r="I149" s="22">
        <f>ROUND(ROUND(H149,2)*ROUND(G149,2),2)</f>
        <v>0</v>
      </c>
      <c r="K149" t="str">
        <f t="shared" si="7"/>
        <v>935212</v>
      </c>
      <c r="L149" s="44">
        <f>IF(B149&lt;&gt;0,(VLOOKUP(K149,CELK!$K$10:$M$597,2,FALSE)),"")</f>
        <v>523</v>
      </c>
      <c r="M149">
        <f>IF(B149&lt;&gt;0,(VLOOKUP(K149,CELK!$K$10:$M$597,3,FALSE)),"")</f>
        <v>0</v>
      </c>
      <c r="N149" t="str">
        <f t="shared" si="8"/>
        <v>=CELK!H523</v>
      </c>
      <c r="O149">
        <f>(I149*21)/100</f>
        <v>0</v>
      </c>
      <c r="P149" t="s">
        <v>26</v>
      </c>
    </row>
    <row r="150" spans="1:14" ht="12">
      <c r="A150" s="23" t="s">
        <v>52</v>
      </c>
      <c r="B150" s="17"/>
      <c r="C150" s="17"/>
      <c r="D150" s="17"/>
      <c r="E150" s="24" t="s">
        <v>225</v>
      </c>
      <c r="F150" s="17"/>
      <c r="G150" s="17"/>
      <c r="H150" s="22">
        <f t="shared" si="6"/>
      </c>
      <c r="I150" s="17"/>
      <c r="K150">
        <f t="shared" si="7"/>
      </c>
      <c r="L150" s="44">
        <f>IF(B150&lt;&gt;0,(VLOOKUP(K150,CELK!$K$10:$M$597,2,FALSE)),"")</f>
      </c>
      <c r="M150">
        <f>IF(B150&lt;&gt;0,(VLOOKUP(K150,CELK!$K$10:$M$597,3,FALSE)),"")</f>
      </c>
      <c r="N150">
        <f t="shared" si="8"/>
      </c>
    </row>
    <row r="151" spans="1:14" ht="12.75">
      <c r="A151" s="27" t="s">
        <v>54</v>
      </c>
      <c r="B151" s="17"/>
      <c r="C151" s="17"/>
      <c r="D151" s="17"/>
      <c r="E151" s="26" t="s">
        <v>226</v>
      </c>
      <c r="F151" s="17"/>
      <c r="G151" s="17"/>
      <c r="H151" s="22">
        <f t="shared" si="6"/>
      </c>
      <c r="I151" s="17"/>
      <c r="K151">
        <f t="shared" si="7"/>
      </c>
      <c r="L151" s="44">
        <f>IF(B151&lt;&gt;0,(VLOOKUP(K151,CELK!$K$10:$M$597,2,FALSE)),"")</f>
      </c>
      <c r="M151">
        <f>IF(B151&lt;&gt;0,(VLOOKUP(K151,CELK!$K$10:$M$597,3,FALSE)),"")</f>
      </c>
      <c r="N151">
        <f t="shared" si="8"/>
      </c>
    </row>
    <row r="152" spans="1:16" ht="12">
      <c r="A152" s="42" t="s">
        <v>47</v>
      </c>
      <c r="B152" s="19" t="s">
        <v>227</v>
      </c>
      <c r="C152" s="19" t="s">
        <v>228</v>
      </c>
      <c r="D152" s="17" t="s">
        <v>55</v>
      </c>
      <c r="E152" s="20" t="s">
        <v>229</v>
      </c>
      <c r="F152" s="21" t="s">
        <v>230</v>
      </c>
      <c r="G152" s="22">
        <v>140</v>
      </c>
      <c r="H152" s="22">
        <f t="shared" si="6"/>
        <v>0</v>
      </c>
      <c r="I152" s="22">
        <f>ROUND(ROUND(H152,2)*ROUND(G152,2),2)</f>
        <v>0</v>
      </c>
      <c r="K152" t="str">
        <f t="shared" si="7"/>
        <v>93650</v>
      </c>
      <c r="L152" s="44">
        <f>IF(B152&lt;&gt;0,(VLOOKUP(K152,CELK!$K$10:$M$597,2,FALSE)),"")</f>
        <v>526</v>
      </c>
      <c r="M152">
        <f>IF(B152&lt;&gt;0,(VLOOKUP(K152,CELK!$K$10:$M$597,3,FALSE)),"")</f>
        <v>0</v>
      </c>
      <c r="N152" t="str">
        <f t="shared" si="8"/>
        <v>=CELK!H526</v>
      </c>
      <c r="O152">
        <f>(I152*21)/100</f>
        <v>0</v>
      </c>
      <c r="P152" t="s">
        <v>26</v>
      </c>
    </row>
    <row r="153" spans="1:14" ht="12">
      <c r="A153" s="23" t="s">
        <v>52</v>
      </c>
      <c r="B153" s="17"/>
      <c r="C153" s="17"/>
      <c r="D153" s="17"/>
      <c r="E153" s="24" t="s">
        <v>55</v>
      </c>
      <c r="F153" s="17"/>
      <c r="G153" s="17"/>
      <c r="H153" s="22">
        <f t="shared" si="6"/>
      </c>
      <c r="I153" s="17"/>
      <c r="K153">
        <f t="shared" si="7"/>
      </c>
      <c r="L153" s="44">
        <f>IF(B153&lt;&gt;0,(VLOOKUP(K153,CELK!$K$10:$M$597,2,FALSE)),"")</f>
      </c>
      <c r="M153">
        <f>IF(B153&lt;&gt;0,(VLOOKUP(K153,CELK!$K$10:$M$597,3,FALSE)),"")</f>
      </c>
      <c r="N153">
        <f t="shared" si="8"/>
      </c>
    </row>
    <row r="154" spans="1:14" ht="12.75">
      <c r="A154" s="27" t="s">
        <v>54</v>
      </c>
      <c r="B154" s="17"/>
      <c r="C154" s="17"/>
      <c r="D154" s="17"/>
      <c r="E154" s="26" t="s">
        <v>55</v>
      </c>
      <c r="F154" s="17"/>
      <c r="G154" s="17"/>
      <c r="H154" s="22">
        <f t="shared" si="6"/>
      </c>
      <c r="I154" s="17"/>
      <c r="K154">
        <f t="shared" si="7"/>
      </c>
      <c r="L154" s="44">
        <f>IF(B154&lt;&gt;0,(VLOOKUP(K154,CELK!$K$10:$M$597,2,FALSE)),"")</f>
      </c>
      <c r="M154">
        <f>IF(B154&lt;&gt;0,(VLOOKUP(K154,CELK!$K$10:$M$597,3,FALSE)),"")</f>
      </c>
      <c r="N154">
        <f t="shared" si="8"/>
      </c>
    </row>
    <row r="155" spans="1:16" ht="12">
      <c r="A155" s="42" t="s">
        <v>47</v>
      </c>
      <c r="B155" s="19" t="s">
        <v>231</v>
      </c>
      <c r="C155" s="19" t="s">
        <v>232</v>
      </c>
      <c r="D155" s="17" t="s">
        <v>55</v>
      </c>
      <c r="E155" s="20" t="s">
        <v>233</v>
      </c>
      <c r="F155" s="21" t="s">
        <v>74</v>
      </c>
      <c r="G155" s="22">
        <v>1</v>
      </c>
      <c r="H155" s="22">
        <f t="shared" si="6"/>
        <v>0</v>
      </c>
      <c r="I155" s="22">
        <f>ROUND(ROUND(H155,2)*ROUND(G155,2),2)</f>
        <v>0</v>
      </c>
      <c r="K155" t="str">
        <f t="shared" si="7"/>
        <v>936531</v>
      </c>
      <c r="L155" s="44">
        <f>IF(B155&lt;&gt;0,(VLOOKUP(K155,CELK!$K$10:$M$597,2,FALSE)),"")</f>
        <v>529</v>
      </c>
      <c r="M155">
        <f>IF(B155&lt;&gt;0,(VLOOKUP(K155,CELK!$K$10:$M$597,3,FALSE)),"")</f>
        <v>0</v>
      </c>
      <c r="N155" t="str">
        <f t="shared" si="8"/>
        <v>=CELK!H529</v>
      </c>
      <c r="O155">
        <f>(I155*21)/100</f>
        <v>0</v>
      </c>
      <c r="P155" t="s">
        <v>26</v>
      </c>
    </row>
    <row r="156" spans="1:14" ht="12">
      <c r="A156" s="23" t="s">
        <v>52</v>
      </c>
      <c r="B156" s="17"/>
      <c r="C156" s="17"/>
      <c r="D156" s="17"/>
      <c r="E156" s="24" t="s">
        <v>55</v>
      </c>
      <c r="F156" s="17"/>
      <c r="G156" s="17"/>
      <c r="H156" s="22">
        <f t="shared" si="6"/>
      </c>
      <c r="I156" s="17"/>
      <c r="K156">
        <f t="shared" si="7"/>
      </c>
      <c r="L156" s="44">
        <f>IF(B156&lt;&gt;0,(VLOOKUP(K156,CELK!$K$10:$M$597,2,FALSE)),"")</f>
      </c>
      <c r="M156">
        <f>IF(B156&lt;&gt;0,(VLOOKUP(K156,CELK!$K$10:$M$597,3,FALSE)),"")</f>
      </c>
      <c r="N156">
        <f t="shared" si="8"/>
      </c>
    </row>
    <row r="157" spans="1:14" ht="12.75">
      <c r="A157" s="27" t="s">
        <v>54</v>
      </c>
      <c r="B157" s="17"/>
      <c r="C157" s="17"/>
      <c r="D157" s="17"/>
      <c r="E157" s="26" t="s">
        <v>55</v>
      </c>
      <c r="F157" s="17"/>
      <c r="G157" s="17"/>
      <c r="H157" s="22">
        <f t="shared" si="6"/>
      </c>
      <c r="I157" s="17"/>
      <c r="K157">
        <f t="shared" si="7"/>
      </c>
      <c r="L157" s="44">
        <f>IF(B157&lt;&gt;0,(VLOOKUP(K157,CELK!$K$10:$M$597,2,FALSE)),"")</f>
      </c>
      <c r="M157">
        <f>IF(B157&lt;&gt;0,(VLOOKUP(K157,CELK!$K$10:$M$597,3,FALSE)),"")</f>
      </c>
      <c r="N157">
        <f t="shared" si="8"/>
      </c>
    </row>
    <row r="158" spans="1:16" ht="12">
      <c r="A158" s="42" t="s">
        <v>47</v>
      </c>
      <c r="B158" s="19" t="s">
        <v>234</v>
      </c>
      <c r="C158" s="19" t="s">
        <v>235</v>
      </c>
      <c r="D158" s="17" t="s">
        <v>55</v>
      </c>
      <c r="E158" s="20" t="s">
        <v>236</v>
      </c>
      <c r="F158" s="21" t="s">
        <v>69</v>
      </c>
      <c r="G158" s="22">
        <v>30</v>
      </c>
      <c r="H158" s="22">
        <f t="shared" si="6"/>
        <v>0</v>
      </c>
      <c r="I158" s="22">
        <f>ROUND(ROUND(H158,2)*ROUND(G158,2),2)</f>
        <v>0</v>
      </c>
      <c r="K158" t="str">
        <f t="shared" si="7"/>
        <v>93852</v>
      </c>
      <c r="L158" s="44">
        <f>IF(B158&lt;&gt;0,(VLOOKUP(K158,CELK!$K$10:$M$597,2,FALSE)),"")</f>
        <v>544</v>
      </c>
      <c r="M158">
        <f>IF(B158&lt;&gt;0,(VLOOKUP(K158,CELK!$K$10:$M$597,3,FALSE)),"")</f>
        <v>0</v>
      </c>
      <c r="N158" t="str">
        <f t="shared" si="8"/>
        <v>=CELK!H544</v>
      </c>
      <c r="O158">
        <f>(I158*21)/100</f>
        <v>0</v>
      </c>
      <c r="P158" t="s">
        <v>26</v>
      </c>
    </row>
    <row r="159" spans="1:14" ht="12">
      <c r="A159" s="23" t="s">
        <v>52</v>
      </c>
      <c r="B159" s="17"/>
      <c r="C159" s="17"/>
      <c r="D159" s="17"/>
      <c r="E159" s="24" t="s">
        <v>237</v>
      </c>
      <c r="F159" s="17"/>
      <c r="G159" s="17"/>
      <c r="H159" s="22">
        <f t="shared" si="6"/>
      </c>
      <c r="I159" s="17"/>
      <c r="K159">
        <f t="shared" si="7"/>
      </c>
      <c r="L159" s="44">
        <f>IF(B159&lt;&gt;0,(VLOOKUP(K159,CELK!$K$10:$M$597,2,FALSE)),"")</f>
      </c>
      <c r="M159">
        <f>IF(B159&lt;&gt;0,(VLOOKUP(K159,CELK!$K$10:$M$597,3,FALSE)),"")</f>
      </c>
      <c r="N159">
        <f t="shared" si="8"/>
      </c>
    </row>
    <row r="160" spans="1:14" ht="12.75">
      <c r="A160" s="27" t="s">
        <v>54</v>
      </c>
      <c r="B160" s="17"/>
      <c r="C160" s="17"/>
      <c r="D160" s="17"/>
      <c r="E160" s="26" t="s">
        <v>55</v>
      </c>
      <c r="F160" s="17"/>
      <c r="G160" s="17"/>
      <c r="H160" s="22">
        <f t="shared" si="6"/>
      </c>
      <c r="I160" s="17"/>
      <c r="K160">
        <f t="shared" si="7"/>
      </c>
      <c r="L160" s="44">
        <f>IF(B160&lt;&gt;0,(VLOOKUP(K160,CELK!$K$10:$M$597,2,FALSE)),"")</f>
      </c>
      <c r="M160">
        <f>IF(B160&lt;&gt;0,(VLOOKUP(K160,CELK!$K$10:$M$597,3,FALSE)),"")</f>
      </c>
      <c r="N160">
        <f t="shared" si="8"/>
      </c>
    </row>
    <row r="161" spans="1:16" ht="12">
      <c r="A161" s="42" t="s">
        <v>47</v>
      </c>
      <c r="B161" s="19" t="s">
        <v>238</v>
      </c>
      <c r="C161" s="19" t="s">
        <v>239</v>
      </c>
      <c r="D161" s="17" t="s">
        <v>55</v>
      </c>
      <c r="E161" s="20" t="s">
        <v>240</v>
      </c>
      <c r="F161" s="21" t="s">
        <v>69</v>
      </c>
      <c r="G161" s="22">
        <v>30</v>
      </c>
      <c r="H161" s="22">
        <f t="shared" si="6"/>
        <v>0</v>
      </c>
      <c r="I161" s="22">
        <f>ROUND(ROUND(H161,2)*ROUND(G161,2),2)</f>
        <v>0</v>
      </c>
      <c r="K161" t="str">
        <f t="shared" si="7"/>
        <v>938544</v>
      </c>
      <c r="L161" s="44">
        <f>IF(B161&lt;&gt;0,(VLOOKUP(K161,CELK!$K$10:$M$597,2,FALSE)),"")</f>
        <v>550</v>
      </c>
      <c r="M161">
        <f>IF(B161&lt;&gt;0,(VLOOKUP(K161,CELK!$K$10:$M$597,3,FALSE)),"")</f>
        <v>0</v>
      </c>
      <c r="N161" t="str">
        <f t="shared" si="8"/>
        <v>=CELK!H550</v>
      </c>
      <c r="O161">
        <f>(I161*21)/100</f>
        <v>0</v>
      </c>
      <c r="P161" t="s">
        <v>26</v>
      </c>
    </row>
    <row r="162" spans="1:14" ht="12">
      <c r="A162" s="23" t="s">
        <v>52</v>
      </c>
      <c r="B162" s="17"/>
      <c r="C162" s="17"/>
      <c r="D162" s="17"/>
      <c r="E162" s="24" t="s">
        <v>55</v>
      </c>
      <c r="F162" s="17"/>
      <c r="G162" s="17"/>
      <c r="H162" s="22">
        <f t="shared" si="6"/>
      </c>
      <c r="I162" s="17"/>
      <c r="K162">
        <f t="shared" si="7"/>
      </c>
      <c r="L162" s="44">
        <f>IF(B162&lt;&gt;0,(VLOOKUP(K162,CELK!$K$10:$M$597,2,FALSE)),"")</f>
      </c>
      <c r="M162">
        <f>IF(B162&lt;&gt;0,(VLOOKUP(K162,CELK!$K$10:$M$597,3,FALSE)),"")</f>
      </c>
      <c r="N162">
        <f t="shared" si="8"/>
      </c>
    </row>
    <row r="163" spans="1:14" ht="12.75">
      <c r="A163" s="27" t="s">
        <v>54</v>
      </c>
      <c r="B163" s="17"/>
      <c r="C163" s="17"/>
      <c r="D163" s="17"/>
      <c r="E163" s="26" t="s">
        <v>55</v>
      </c>
      <c r="F163" s="17"/>
      <c r="G163" s="17"/>
      <c r="H163" s="22">
        <f t="shared" si="6"/>
      </c>
      <c r="I163" s="17"/>
      <c r="K163">
        <f t="shared" si="7"/>
      </c>
      <c r="L163" s="44">
        <f>IF(B163&lt;&gt;0,(VLOOKUP(K163,CELK!$K$10:$M$597,2,FALSE)),"")</f>
      </c>
      <c r="M163">
        <f>IF(B163&lt;&gt;0,(VLOOKUP(K163,CELK!$K$10:$M$597,3,FALSE)),"")</f>
      </c>
      <c r="N163">
        <f t="shared" si="8"/>
      </c>
    </row>
    <row r="164" spans="1:16" ht="12">
      <c r="A164" s="42" t="s">
        <v>47</v>
      </c>
      <c r="B164" s="19" t="s">
        <v>241</v>
      </c>
      <c r="C164" s="19" t="s">
        <v>242</v>
      </c>
      <c r="D164" s="17" t="s">
        <v>55</v>
      </c>
      <c r="E164" s="20" t="s">
        <v>243</v>
      </c>
      <c r="F164" s="21" t="s">
        <v>110</v>
      </c>
      <c r="G164" s="22">
        <v>6.65</v>
      </c>
      <c r="H164" s="22">
        <f t="shared" si="6"/>
        <v>0</v>
      </c>
      <c r="I164" s="22">
        <f>ROUND(ROUND(H164,2)*ROUND(G164,2),2)</f>
        <v>0</v>
      </c>
      <c r="K164" t="str">
        <f t="shared" si="7"/>
        <v>967168</v>
      </c>
      <c r="L164" s="44">
        <f>IF(B164&lt;&gt;0,(VLOOKUP(K164,CELK!$K$10:$M$597,2,FALSE)),"")</f>
        <v>574</v>
      </c>
      <c r="M164">
        <f>IF(B164&lt;&gt;0,(VLOOKUP(K164,CELK!$K$10:$M$597,3,FALSE)),"")</f>
        <v>0</v>
      </c>
      <c r="N164" t="str">
        <f t="shared" si="8"/>
        <v>=CELK!H574</v>
      </c>
      <c r="O164">
        <f>(I164*21)/100</f>
        <v>0</v>
      </c>
      <c r="P164" t="s">
        <v>26</v>
      </c>
    </row>
    <row r="165" spans="1:14" ht="12">
      <c r="A165" s="23" t="s">
        <v>52</v>
      </c>
      <c r="B165" s="17"/>
      <c r="C165" s="17"/>
      <c r="D165" s="17"/>
      <c r="E165" s="24" t="s">
        <v>55</v>
      </c>
      <c r="F165" s="17"/>
      <c r="G165" s="17"/>
      <c r="H165" s="22">
        <f t="shared" si="6"/>
      </c>
      <c r="I165" s="17"/>
      <c r="K165">
        <f t="shared" si="7"/>
      </c>
      <c r="L165" s="44">
        <f>IF(B165&lt;&gt;0,(VLOOKUP(K165,CELK!$K$10:$M$597,2,FALSE)),"")</f>
      </c>
      <c r="M165">
        <f>IF(B165&lt;&gt;0,(VLOOKUP(K165,CELK!$K$10:$M$597,3,FALSE)),"")</f>
      </c>
      <c r="N165">
        <f t="shared" si="8"/>
      </c>
    </row>
    <row r="166" spans="1:14" ht="12.75">
      <c r="A166" s="27" t="s">
        <v>54</v>
      </c>
      <c r="B166" s="17"/>
      <c r="C166" s="17"/>
      <c r="D166" s="17"/>
      <c r="E166" s="26" t="s">
        <v>55</v>
      </c>
      <c r="F166" s="17"/>
      <c r="G166" s="17"/>
      <c r="H166" s="22">
        <f t="shared" si="6"/>
      </c>
      <c r="I166" s="17"/>
      <c r="K166">
        <f t="shared" si="7"/>
      </c>
      <c r="L166" s="44">
        <f>IF(B166&lt;&gt;0,(VLOOKUP(K166,CELK!$K$10:$M$597,2,FALSE)),"")</f>
      </c>
      <c r="M166">
        <f>IF(B166&lt;&gt;0,(VLOOKUP(K166,CELK!$K$10:$M$597,3,FALSE)),"")</f>
      </c>
      <c r="N166">
        <f t="shared" si="8"/>
      </c>
    </row>
    <row r="167" spans="1:16" ht="12">
      <c r="A167" s="42" t="s">
        <v>47</v>
      </c>
      <c r="B167" s="19" t="s">
        <v>244</v>
      </c>
      <c r="C167" s="19" t="s">
        <v>245</v>
      </c>
      <c r="D167" s="17" t="s">
        <v>55</v>
      </c>
      <c r="E167" s="20" t="s">
        <v>246</v>
      </c>
      <c r="F167" s="21" t="s">
        <v>51</v>
      </c>
      <c r="G167" s="22">
        <v>0.14</v>
      </c>
      <c r="H167" s="22">
        <f t="shared" si="6"/>
        <v>0</v>
      </c>
      <c r="I167" s="22">
        <f>ROUND(ROUND(H167,2)*ROUND(G167,2),2)</f>
        <v>0</v>
      </c>
      <c r="K167" t="str">
        <f t="shared" si="7"/>
        <v>967188</v>
      </c>
      <c r="L167" s="44">
        <f>IF(B167&lt;&gt;0,(VLOOKUP(K167,CELK!$K$10:$M$597,2,FALSE)),"")</f>
        <v>577</v>
      </c>
      <c r="M167">
        <f>IF(B167&lt;&gt;0,(VLOOKUP(K167,CELK!$K$10:$M$597,3,FALSE)),"")</f>
        <v>0</v>
      </c>
      <c r="N167" t="str">
        <f t="shared" si="8"/>
        <v>=CELK!H577</v>
      </c>
      <c r="O167">
        <f>(I167*21)/100</f>
        <v>0</v>
      </c>
      <c r="P167" t="s">
        <v>26</v>
      </c>
    </row>
    <row r="168" spans="1:14" ht="12">
      <c r="A168" s="23" t="s">
        <v>52</v>
      </c>
      <c r="B168" s="17"/>
      <c r="C168" s="17"/>
      <c r="D168" s="17"/>
      <c r="E168" s="24" t="s">
        <v>247</v>
      </c>
      <c r="F168" s="17"/>
      <c r="G168" s="17"/>
      <c r="H168" s="22">
        <f t="shared" si="6"/>
      </c>
      <c r="I168" s="17"/>
      <c r="K168">
        <f t="shared" si="7"/>
      </c>
      <c r="L168" s="44">
        <f>IF(B168&lt;&gt;0,(VLOOKUP(K168,CELK!$K$10:$M$597,2,FALSE)),"")</f>
      </c>
      <c r="M168">
        <f>IF(B168&lt;&gt;0,(VLOOKUP(K168,CELK!$K$10:$M$597,3,FALSE)),"")</f>
      </c>
      <c r="N168">
        <f t="shared" si="8"/>
      </c>
    </row>
    <row r="169" spans="1:14" ht="12.75">
      <c r="A169" s="27" t="s">
        <v>54</v>
      </c>
      <c r="B169" s="17"/>
      <c r="C169" s="17"/>
      <c r="D169" s="17"/>
      <c r="E169" s="26" t="s">
        <v>55</v>
      </c>
      <c r="F169" s="17"/>
      <c r="G169" s="17"/>
      <c r="H169" s="22">
        <f t="shared" si="6"/>
      </c>
      <c r="I169" s="17"/>
      <c r="K169">
        <f t="shared" si="7"/>
      </c>
      <c r="L169" s="44">
        <f>IF(B169&lt;&gt;0,(VLOOKUP(K169,CELK!$K$10:$M$597,2,FALSE)),"")</f>
      </c>
      <c r="M169">
        <f>IF(B169&lt;&gt;0,(VLOOKUP(K169,CELK!$K$10:$M$597,3,FALSE)),"")</f>
      </c>
      <c r="N169">
        <f t="shared" si="8"/>
      </c>
    </row>
    <row r="170" spans="1:16" ht="12">
      <c r="A170" s="42" t="s">
        <v>47</v>
      </c>
      <c r="B170" s="19" t="s">
        <v>248</v>
      </c>
      <c r="C170" s="19" t="s">
        <v>249</v>
      </c>
      <c r="D170" s="17" t="s">
        <v>55</v>
      </c>
      <c r="E170" s="20" t="s">
        <v>250</v>
      </c>
      <c r="F170" s="21" t="s">
        <v>74</v>
      </c>
      <c r="G170" s="22">
        <v>4</v>
      </c>
      <c r="H170" s="22">
        <f t="shared" si="6"/>
        <v>0</v>
      </c>
      <c r="I170" s="22">
        <f>ROUND(ROUND(H170,2)*ROUND(G170,2),2)</f>
        <v>0</v>
      </c>
      <c r="K170" t="str">
        <f t="shared" si="7"/>
        <v>96786</v>
      </c>
      <c r="L170" s="44">
        <f>IF(B170&lt;&gt;0,(VLOOKUP(K170,CELK!$K$10:$M$597,2,FALSE)),"")</f>
        <v>586</v>
      </c>
      <c r="M170">
        <f>IF(B170&lt;&gt;0,(VLOOKUP(K170,CELK!$K$10:$M$597,3,FALSE)),"")</f>
        <v>0</v>
      </c>
      <c r="N170" t="str">
        <f t="shared" si="8"/>
        <v>=CELK!H586</v>
      </c>
      <c r="O170">
        <f>(I170*21)/100</f>
        <v>0</v>
      </c>
      <c r="P170" t="s">
        <v>26</v>
      </c>
    </row>
    <row r="171" spans="1:14" ht="12">
      <c r="A171" s="23" t="s">
        <v>52</v>
      </c>
      <c r="B171" s="17"/>
      <c r="C171" s="17"/>
      <c r="D171" s="17"/>
      <c r="E171" s="24" t="s">
        <v>251</v>
      </c>
      <c r="F171" s="17"/>
      <c r="G171" s="17"/>
      <c r="H171" s="22">
        <f t="shared" si="6"/>
      </c>
      <c r="I171" s="17"/>
      <c r="K171">
        <f t="shared" si="7"/>
      </c>
      <c r="L171" s="44">
        <f>IF(B171&lt;&gt;0,(VLOOKUP(K171,CELK!$K$10:$M$597,2,FALSE)),"")</f>
      </c>
      <c r="M171">
        <f>IF(B171&lt;&gt;0,(VLOOKUP(K171,CELK!$K$10:$M$597,3,FALSE)),"")</f>
      </c>
      <c r="N171">
        <f t="shared" si="8"/>
      </c>
    </row>
    <row r="172" spans="1:14" ht="12.75">
      <c r="A172" s="25" t="s">
        <v>54</v>
      </c>
      <c r="B172" s="17"/>
      <c r="C172" s="17"/>
      <c r="D172" s="17"/>
      <c r="E172" s="26" t="s">
        <v>55</v>
      </c>
      <c r="F172" s="17"/>
      <c r="G172" s="17"/>
      <c r="H172" s="22">
        <f t="shared" si="6"/>
      </c>
      <c r="I172" s="17"/>
      <c r="K172">
        <f t="shared" si="7"/>
      </c>
      <c r="L172" s="44">
        <f>IF(B172&lt;&gt;0,(VLOOKUP(K172,CELK!$K$10:$M$597,2,FALSE)),"")</f>
      </c>
      <c r="M172">
        <f>IF(B172&lt;&gt;0,(VLOOKUP(K172,CELK!$K$10:$M$597,3,FALSE)),"")</f>
      </c>
      <c r="N172">
        <f t="shared" si="8"/>
      </c>
    </row>
  </sheetData>
  <sheetProtection password="BCFA" sheet="1"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zoomScalePageLayoutView="0" workbookViewId="0" topLeftCell="C1">
      <pane ySplit="8" topLeftCell="A141" activePane="bottomLeft" state="frozen"/>
      <selection pane="topLeft" activeCell="A1" sqref="A1"/>
      <selection pane="bottomLeft" activeCell="T110" sqref="T1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4" width="0" style="0" hidden="1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0+O9+O52+O65+O69+O82+O98+O102+O106+O113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252</v>
      </c>
      <c r="I3" s="28">
        <f>0+I9+I52+I65+I69+I82+I98+I102+I106+I113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252</v>
      </c>
      <c r="D4" s="48"/>
      <c r="E4" s="11" t="s">
        <v>253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252</v>
      </c>
      <c r="D5" s="54"/>
      <c r="E5" s="14" t="s">
        <v>253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0+I10+I13+I16+I19+I22+I25+I28+I31+I34+I37+I40+I43+I46+I49</f>
        <v>0</v>
      </c>
      <c r="R9">
        <f>0+O10+O13+O16+O19+O22+O25+O28+O31+O34+O37+O40+O43+O46+O49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58</v>
      </c>
      <c r="E10" s="20" t="s">
        <v>50</v>
      </c>
      <c r="F10" s="21" t="s">
        <v>51</v>
      </c>
      <c r="G10" s="22">
        <v>92.55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014102C</v>
      </c>
      <c r="L10" s="44">
        <f>IF(B10&lt;&gt;0,(VLOOKUP(K10,CELK!$K$10:$M$597,2,FALSE)),"")</f>
        <v>16</v>
      </c>
      <c r="M10">
        <f>IF(B10&lt;&gt;0,(VLOOKUP(K10,CELK!$K$10:$M$597,3,FALSE)),"")</f>
        <v>0</v>
      </c>
      <c r="N10" t="str">
        <f>IF(B10&lt;&gt;0,"=CELK!H"&amp;L10,"")</f>
        <v>=CELK!H16</v>
      </c>
      <c r="O10">
        <f>(I10*21)/100</f>
        <v>0</v>
      </c>
      <c r="P10" t="s">
        <v>26</v>
      </c>
    </row>
    <row r="11" spans="1:14" ht="12">
      <c r="A11" s="23" t="s">
        <v>52</v>
      </c>
      <c r="B11" s="17"/>
      <c r="C11" s="17"/>
      <c r="D11" s="17"/>
      <c r="E11" s="24" t="s">
        <v>59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4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55</v>
      </c>
      <c r="F12" s="17"/>
      <c r="G12" s="17"/>
      <c r="H12" s="22">
        <f t="shared" si="0"/>
      </c>
      <c r="I12" s="17"/>
      <c r="K12">
        <f t="shared" si="1"/>
      </c>
      <c r="L12" s="44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254</v>
      </c>
      <c r="E13" s="20" t="s">
        <v>50</v>
      </c>
      <c r="F13" s="21" t="s">
        <v>51</v>
      </c>
      <c r="G13" s="22">
        <v>18</v>
      </c>
      <c r="H13" s="22">
        <f t="shared" si="0"/>
        <v>0</v>
      </c>
      <c r="I13" s="22">
        <f>ROUND(ROUND(H13,2)*ROUND(G13,2),2)</f>
        <v>0</v>
      </c>
      <c r="K13" t="str">
        <f t="shared" si="1"/>
        <v>014102E</v>
      </c>
      <c r="L13" s="44">
        <f>IF(B13&lt;&gt;0,(VLOOKUP(K13,CELK!$K$10:$M$597,2,FALSE)),"")</f>
        <v>22</v>
      </c>
      <c r="M13">
        <f>IF(B13&lt;&gt;0,(VLOOKUP(K13,CELK!$K$10:$M$597,3,FALSE)),"")</f>
        <v>0</v>
      </c>
      <c r="N13" t="str">
        <f t="shared" si="2"/>
        <v>=CELK!H22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255</v>
      </c>
      <c r="F14" s="17"/>
      <c r="G14" s="17"/>
      <c r="H14" s="22">
        <f t="shared" si="0"/>
      </c>
      <c r="I14" s="17"/>
      <c r="K14">
        <f t="shared" si="1"/>
      </c>
      <c r="L14" s="44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256</v>
      </c>
      <c r="F15" s="17"/>
      <c r="G15" s="17"/>
      <c r="H15" s="22">
        <f t="shared" si="0"/>
      </c>
      <c r="I15" s="17"/>
      <c r="K15">
        <f t="shared" si="1"/>
      </c>
      <c r="L15" s="44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60</v>
      </c>
      <c r="D16" s="17" t="s">
        <v>26</v>
      </c>
      <c r="E16" s="20" t="s">
        <v>61</v>
      </c>
      <c r="F16" s="21" t="s">
        <v>62</v>
      </c>
      <c r="G16" s="22">
        <v>1</v>
      </c>
      <c r="H16" s="22">
        <f t="shared" si="0"/>
        <v>0</v>
      </c>
      <c r="I16" s="22">
        <f>ROUND(ROUND(H16,2)*ROUND(G16,2),2)</f>
        <v>0</v>
      </c>
      <c r="K16" t="str">
        <f t="shared" si="1"/>
        <v>027202</v>
      </c>
      <c r="L16" s="44">
        <f>IF(B16&lt;&gt;0,(VLOOKUP(K16,CELK!$K$10:$M$597,2,FALSE)),"")</f>
        <v>34</v>
      </c>
      <c r="M16">
        <f>IF(B16&lt;&gt;0,(VLOOKUP(K16,CELK!$K$10:$M$597,3,FALSE)),"")</f>
        <v>0</v>
      </c>
      <c r="N16" t="str">
        <f t="shared" si="2"/>
        <v>=CELK!H34</v>
      </c>
      <c r="O16">
        <f>(I16*21)/100</f>
        <v>0</v>
      </c>
      <c r="P16" t="s">
        <v>26</v>
      </c>
    </row>
    <row r="17" spans="1:14" ht="62.25">
      <c r="A17" s="23" t="s">
        <v>52</v>
      </c>
      <c r="B17" s="17"/>
      <c r="C17" s="17"/>
      <c r="D17" s="17"/>
      <c r="E17" s="24" t="s">
        <v>257</v>
      </c>
      <c r="F17" s="17"/>
      <c r="G17" s="17"/>
      <c r="H17" s="22">
        <f t="shared" si="0"/>
      </c>
      <c r="I17" s="17"/>
      <c r="K17">
        <f t="shared" si="1"/>
      </c>
      <c r="L17" s="44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55</v>
      </c>
      <c r="F18" s="17"/>
      <c r="G18" s="17"/>
      <c r="H18" s="22">
        <f t="shared" si="0"/>
      </c>
      <c r="I18" s="17"/>
      <c r="K18">
        <f t="shared" si="1"/>
      </c>
      <c r="L18" s="44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258</v>
      </c>
      <c r="D19" s="17" t="s">
        <v>55</v>
      </c>
      <c r="E19" s="20" t="s">
        <v>259</v>
      </c>
      <c r="F19" s="21" t="s">
        <v>260</v>
      </c>
      <c r="G19" s="22">
        <v>0.08</v>
      </c>
      <c r="H19" s="22">
        <f t="shared" si="0"/>
        <v>0</v>
      </c>
      <c r="I19" s="22">
        <f>ROUND(ROUND(H19,2)*ROUND(G19,2),2)</f>
        <v>0</v>
      </c>
      <c r="K19" t="str">
        <f t="shared" si="1"/>
        <v>027211</v>
      </c>
      <c r="L19" s="44">
        <f>IF(B19&lt;&gt;0,(VLOOKUP(K19,CELK!$K$10:$M$597,2,FALSE)),"")</f>
        <v>49</v>
      </c>
      <c r="M19">
        <f>IF(B19&lt;&gt;0,(VLOOKUP(K19,CELK!$K$10:$M$597,3,FALSE)),"")</f>
        <v>0</v>
      </c>
      <c r="N19" t="str">
        <f t="shared" si="2"/>
        <v>=CELK!H49</v>
      </c>
      <c r="O19">
        <f>(I19*21)/100</f>
        <v>0</v>
      </c>
      <c r="P19" t="s">
        <v>26</v>
      </c>
    </row>
    <row r="20" spans="1:14" ht="12">
      <c r="A20" s="23" t="s">
        <v>52</v>
      </c>
      <c r="B20" s="17"/>
      <c r="C20" s="17"/>
      <c r="D20" s="17"/>
      <c r="E20" s="24" t="s">
        <v>261</v>
      </c>
      <c r="F20" s="17"/>
      <c r="G20" s="17"/>
      <c r="H20" s="22">
        <f t="shared" si="0"/>
      </c>
      <c r="I20" s="17"/>
      <c r="K20">
        <f t="shared" si="1"/>
      </c>
      <c r="L20" s="44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262</v>
      </c>
      <c r="F21" s="17"/>
      <c r="G21" s="17"/>
      <c r="H21" s="22">
        <f t="shared" si="0"/>
      </c>
      <c r="I21" s="17"/>
      <c r="K21">
        <f t="shared" si="1"/>
      </c>
      <c r="L21" s="44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263</v>
      </c>
      <c r="D22" s="17" t="s">
        <v>55</v>
      </c>
      <c r="E22" s="20" t="s">
        <v>264</v>
      </c>
      <c r="F22" s="21" t="s">
        <v>260</v>
      </c>
      <c r="G22" s="22">
        <v>0.17</v>
      </c>
      <c r="H22" s="22">
        <f t="shared" si="0"/>
        <v>0</v>
      </c>
      <c r="I22" s="22">
        <f>ROUND(ROUND(H22,2)*ROUND(G22,2),2)</f>
        <v>0</v>
      </c>
      <c r="K22" t="str">
        <f t="shared" si="1"/>
        <v>027212</v>
      </c>
      <c r="L22" s="44">
        <f>IF(B22&lt;&gt;0,(VLOOKUP(K22,CELK!$K$10:$M$597,2,FALSE)),"")</f>
        <v>52</v>
      </c>
      <c r="M22">
        <f>IF(B22&lt;&gt;0,(VLOOKUP(K22,CELK!$K$10:$M$597,3,FALSE)),"")</f>
        <v>0</v>
      </c>
      <c r="N22" t="str">
        <f t="shared" si="2"/>
        <v>=CELK!H52</v>
      </c>
      <c r="O22">
        <f>(I22*21)/100</f>
        <v>0</v>
      </c>
      <c r="P22" t="s">
        <v>26</v>
      </c>
    </row>
    <row r="23" spans="1:14" ht="12">
      <c r="A23" s="23" t="s">
        <v>52</v>
      </c>
      <c r="B23" s="17"/>
      <c r="C23" s="17"/>
      <c r="D23" s="17"/>
      <c r="E23" s="24" t="s">
        <v>261</v>
      </c>
      <c r="F23" s="17"/>
      <c r="G23" s="17"/>
      <c r="H23" s="22">
        <f t="shared" si="0"/>
      </c>
      <c r="I23" s="17"/>
      <c r="K23">
        <f t="shared" si="1"/>
      </c>
      <c r="L23" s="44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265</v>
      </c>
      <c r="F24" s="17"/>
      <c r="G24" s="17"/>
      <c r="H24" s="22">
        <f t="shared" si="0"/>
      </c>
      <c r="I24" s="17"/>
      <c r="K24">
        <f t="shared" si="1"/>
      </c>
      <c r="L24" s="44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64</v>
      </c>
      <c r="D25" s="17" t="s">
        <v>26</v>
      </c>
      <c r="E25" s="20" t="s">
        <v>65</v>
      </c>
      <c r="F25" s="21" t="s">
        <v>62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02750R2</v>
      </c>
      <c r="L25" s="44">
        <f>IF(B25&lt;&gt;0,(VLOOKUP(K25,CELK!$K$10:$M$597,2,FALSE)),"")</f>
        <v>64</v>
      </c>
      <c r="M25">
        <f>IF(B25&lt;&gt;0,(VLOOKUP(K25,CELK!$K$10:$M$597,3,FALSE)),"")</f>
        <v>0</v>
      </c>
      <c r="N25" t="str">
        <f t="shared" si="2"/>
        <v>=CELK!H64</v>
      </c>
      <c r="O25">
        <f>(I25*21)/100</f>
        <v>0</v>
      </c>
      <c r="P25" t="s">
        <v>26</v>
      </c>
    </row>
    <row r="26" spans="1:14" ht="24.75">
      <c r="A26" s="23" t="s">
        <v>52</v>
      </c>
      <c r="B26" s="17"/>
      <c r="C26" s="17"/>
      <c r="D26" s="17"/>
      <c r="E26" s="24" t="s">
        <v>266</v>
      </c>
      <c r="F26" s="17"/>
      <c r="G26" s="17"/>
      <c r="H26" s="22">
        <f t="shared" si="0"/>
      </c>
      <c r="I26" s="17"/>
      <c r="K26">
        <f t="shared" si="1"/>
      </c>
      <c r="L26" s="44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4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67</v>
      </c>
      <c r="D28" s="17" t="s">
        <v>26</v>
      </c>
      <c r="E28" s="20" t="s">
        <v>68</v>
      </c>
      <c r="F28" s="21" t="s">
        <v>69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02851R2</v>
      </c>
      <c r="L28" s="44">
        <f>IF(B28&lt;&gt;0,(VLOOKUP(K28,CELK!$K$10:$M$597,2,FALSE)),"")</f>
        <v>73</v>
      </c>
      <c r="M28">
        <f>IF(B28&lt;&gt;0,(VLOOKUP(K28,CELK!$K$10:$M$597,3,FALSE)),"")</f>
        <v>0</v>
      </c>
      <c r="N28" t="str">
        <f t="shared" si="2"/>
        <v>=CELK!H73</v>
      </c>
      <c r="O28">
        <f>(I28*21)/100</f>
        <v>0</v>
      </c>
      <c r="P28" t="s">
        <v>26</v>
      </c>
    </row>
    <row r="29" spans="1:14" ht="24.75">
      <c r="A29" s="23" t="s">
        <v>52</v>
      </c>
      <c r="B29" s="17"/>
      <c r="C29" s="17"/>
      <c r="D29" s="17"/>
      <c r="E29" s="24" t="s">
        <v>267</v>
      </c>
      <c r="F29" s="17"/>
      <c r="G29" s="17"/>
      <c r="H29" s="22">
        <f t="shared" si="0"/>
      </c>
      <c r="I29" s="17"/>
      <c r="K29">
        <f t="shared" si="1"/>
      </c>
      <c r="L29" s="44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4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72</v>
      </c>
      <c r="D31" s="17" t="s">
        <v>55</v>
      </c>
      <c r="E31" s="20" t="s">
        <v>73</v>
      </c>
      <c r="F31" s="21" t="s">
        <v>74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029113</v>
      </c>
      <c r="L31" s="44">
        <f>IF(B31&lt;&gt;0,(VLOOKUP(K31,CELK!$K$10:$M$597,2,FALSE)),"")</f>
        <v>79</v>
      </c>
      <c r="M31">
        <f>IF(B31&lt;&gt;0,(VLOOKUP(K31,CELK!$K$10:$M$597,3,FALSE)),"")</f>
        <v>0</v>
      </c>
      <c r="N31" t="str">
        <f t="shared" si="2"/>
        <v>=CELK!H79</v>
      </c>
      <c r="O31">
        <f>(I31*21)/100</f>
        <v>0</v>
      </c>
      <c r="P31" t="s">
        <v>26</v>
      </c>
    </row>
    <row r="32" spans="1:14" ht="12">
      <c r="A32" s="23" t="s">
        <v>52</v>
      </c>
      <c r="B32" s="17"/>
      <c r="C32" s="17"/>
      <c r="D32" s="17"/>
      <c r="E32" s="24" t="s">
        <v>55</v>
      </c>
      <c r="F32" s="17"/>
      <c r="G32" s="17"/>
      <c r="H32" s="22">
        <f t="shared" si="0"/>
      </c>
      <c r="I32" s="17"/>
      <c r="K32">
        <f t="shared" si="1"/>
      </c>
      <c r="L32" s="44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55</v>
      </c>
      <c r="F33" s="17"/>
      <c r="G33" s="17"/>
      <c r="H33" s="22">
        <f t="shared" si="0"/>
      </c>
      <c r="I33" s="17"/>
      <c r="K33">
        <f t="shared" si="1"/>
      </c>
      <c r="L33" s="44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76</v>
      </c>
      <c r="D34" s="17" t="s">
        <v>26</v>
      </c>
      <c r="E34" s="20" t="s">
        <v>77</v>
      </c>
      <c r="F34" s="21" t="s">
        <v>62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029402</v>
      </c>
      <c r="L34" s="44">
        <f>IF(B34&lt;&gt;0,(VLOOKUP(K34,CELK!$K$10:$M$597,2,FALSE)),"")</f>
        <v>85</v>
      </c>
      <c r="M34">
        <f>IF(B34&lt;&gt;0,(VLOOKUP(K34,CELK!$K$10:$M$597,3,FALSE)),"")</f>
        <v>0</v>
      </c>
      <c r="N34" t="str">
        <f t="shared" si="2"/>
        <v>=CELK!H85</v>
      </c>
      <c r="O34">
        <f>(I34*21)/100</f>
        <v>0</v>
      </c>
      <c r="P34" t="s">
        <v>26</v>
      </c>
    </row>
    <row r="35" spans="1:14" ht="24.75">
      <c r="A35" s="23" t="s">
        <v>52</v>
      </c>
      <c r="B35" s="17"/>
      <c r="C35" s="17"/>
      <c r="D35" s="17"/>
      <c r="E35" s="24" t="s">
        <v>268</v>
      </c>
      <c r="F35" s="17"/>
      <c r="G35" s="17"/>
      <c r="H35" s="22">
        <f t="shared" si="0"/>
      </c>
      <c r="I35" s="17"/>
      <c r="K35">
        <f t="shared" si="1"/>
      </c>
      <c r="L35" s="44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1"/>
      </c>
      <c r="L36" s="44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79</v>
      </c>
      <c r="D37" s="17" t="s">
        <v>56</v>
      </c>
      <c r="E37" s="20" t="s">
        <v>80</v>
      </c>
      <c r="F37" s="21" t="s">
        <v>74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029412B</v>
      </c>
      <c r="L37" s="44">
        <f>IF(B37&lt;&gt;0,(VLOOKUP(K37,CELK!$K$10:$M$597,2,FALSE)),"")</f>
        <v>94</v>
      </c>
      <c r="M37">
        <f>IF(B37&lt;&gt;0,(VLOOKUP(K37,CELK!$K$10:$M$597,3,FALSE)),"")</f>
        <v>0</v>
      </c>
      <c r="N37" t="str">
        <f t="shared" si="2"/>
        <v>=CELK!H94</v>
      </c>
      <c r="O37">
        <f>(I37*21)/100</f>
        <v>0</v>
      </c>
      <c r="P37" t="s">
        <v>26</v>
      </c>
    </row>
    <row r="38" spans="1:14" ht="24.75">
      <c r="A38" s="23" t="s">
        <v>52</v>
      </c>
      <c r="B38" s="17"/>
      <c r="C38" s="17"/>
      <c r="D38" s="17"/>
      <c r="E38" s="24" t="s">
        <v>269</v>
      </c>
      <c r="F38" s="17"/>
      <c r="G38" s="17"/>
      <c r="H38" s="22">
        <f t="shared" si="0"/>
      </c>
      <c r="I38" s="17"/>
      <c r="K38">
        <f t="shared" si="1"/>
      </c>
      <c r="L38" s="44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82</v>
      </c>
      <c r="F39" s="17"/>
      <c r="G39" s="17"/>
      <c r="H39" s="22">
        <f t="shared" si="0"/>
      </c>
      <c r="I39" s="17"/>
      <c r="K39">
        <f t="shared" si="1"/>
      </c>
      <c r="L39" s="44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83</v>
      </c>
      <c r="D40" s="17" t="s">
        <v>26</v>
      </c>
      <c r="E40" s="20" t="s">
        <v>84</v>
      </c>
      <c r="F40" s="21" t="s">
        <v>62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029432</v>
      </c>
      <c r="L40" s="44">
        <f>IF(B40&lt;&gt;0,(VLOOKUP(K40,CELK!$K$10:$M$597,2,FALSE)),"")</f>
        <v>100</v>
      </c>
      <c r="M40">
        <f>IF(B40&lt;&gt;0,(VLOOKUP(K40,CELK!$K$10:$M$597,3,FALSE)),"")</f>
        <v>0</v>
      </c>
      <c r="N40" t="str">
        <f t="shared" si="2"/>
        <v>=CELK!H100</v>
      </c>
      <c r="O40">
        <f>(I40*21)/100</f>
        <v>0</v>
      </c>
      <c r="P40" t="s">
        <v>26</v>
      </c>
    </row>
    <row r="41" spans="1:14" ht="12">
      <c r="A41" s="23" t="s">
        <v>52</v>
      </c>
      <c r="B41" s="17"/>
      <c r="C41" s="17"/>
      <c r="D41" s="17"/>
      <c r="E41" s="24" t="s">
        <v>270</v>
      </c>
      <c r="F41" s="17"/>
      <c r="G41" s="17"/>
      <c r="H41" s="22">
        <f t="shared" si="0"/>
      </c>
      <c r="I41" s="17"/>
      <c r="K41">
        <f t="shared" si="1"/>
      </c>
      <c r="L41" s="44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7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1"/>
      </c>
      <c r="L42" s="44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6" ht="12">
      <c r="A43" s="42" t="s">
        <v>47</v>
      </c>
      <c r="B43" s="19" t="s">
        <v>89</v>
      </c>
      <c r="C43" s="19" t="s">
        <v>87</v>
      </c>
      <c r="D43" s="17" t="s">
        <v>55</v>
      </c>
      <c r="E43" s="20" t="s">
        <v>88</v>
      </c>
      <c r="F43" s="21" t="s">
        <v>62</v>
      </c>
      <c r="G43" s="22">
        <v>1</v>
      </c>
      <c r="H43" s="22">
        <f t="shared" si="0"/>
        <v>0</v>
      </c>
      <c r="I43" s="22">
        <f>ROUND(ROUND(H43,2)*ROUND(G43,2),2)</f>
        <v>0</v>
      </c>
      <c r="K43" t="str">
        <f t="shared" si="1"/>
        <v>02944</v>
      </c>
      <c r="L43" s="44">
        <f>IF(B43&lt;&gt;0,(VLOOKUP(K43,CELK!$K$10:$M$597,2,FALSE)),"")</f>
        <v>106</v>
      </c>
      <c r="M43">
        <f>IF(B43&lt;&gt;0,(VLOOKUP(K43,CELK!$K$10:$M$597,3,FALSE)),"")</f>
        <v>0</v>
      </c>
      <c r="N43" t="str">
        <f t="shared" si="2"/>
        <v>=CELK!H106</v>
      </c>
      <c r="O43">
        <f>(I43*21)/100</f>
        <v>0</v>
      </c>
      <c r="P43" t="s">
        <v>26</v>
      </c>
    </row>
    <row r="44" spans="1:14" ht="12">
      <c r="A44" s="23" t="s">
        <v>52</v>
      </c>
      <c r="B44" s="17"/>
      <c r="C44" s="17"/>
      <c r="D44" s="17"/>
      <c r="E44" s="24" t="s">
        <v>55</v>
      </c>
      <c r="F44" s="17"/>
      <c r="G44" s="17"/>
      <c r="H44" s="22">
        <f t="shared" si="0"/>
      </c>
      <c r="I44" s="17"/>
      <c r="K44">
        <f t="shared" si="1"/>
      </c>
      <c r="L44" s="44">
        <f>IF(B44&lt;&gt;0,(VLOOKUP(K44,CELK!$K$10:$M$597,2,FALSE)),"")</f>
      </c>
      <c r="M44">
        <f>IF(B44&lt;&gt;0,(VLOOKUP(K44,CELK!$K$10:$M$597,3,FALSE)),"")</f>
      </c>
      <c r="N44">
        <f t="shared" si="2"/>
      </c>
    </row>
    <row r="45" spans="1:14" ht="12.75">
      <c r="A45" s="27" t="s">
        <v>54</v>
      </c>
      <c r="B45" s="17"/>
      <c r="C45" s="17"/>
      <c r="D45" s="17"/>
      <c r="E45" s="26" t="s">
        <v>55</v>
      </c>
      <c r="F45" s="17"/>
      <c r="G45" s="17"/>
      <c r="H45" s="22">
        <f t="shared" si="0"/>
      </c>
      <c r="I45" s="17"/>
      <c r="K45">
        <f t="shared" si="1"/>
      </c>
      <c r="L45" s="44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6" ht="12">
      <c r="A46" s="42" t="s">
        <v>47</v>
      </c>
      <c r="B46" s="19" t="s">
        <v>93</v>
      </c>
      <c r="C46" s="19" t="s">
        <v>90</v>
      </c>
      <c r="D46" s="17" t="s">
        <v>26</v>
      </c>
      <c r="E46" s="20" t="s">
        <v>91</v>
      </c>
      <c r="F46" s="21" t="s">
        <v>74</v>
      </c>
      <c r="G46" s="22">
        <v>1</v>
      </c>
      <c r="H46" s="22">
        <f t="shared" si="0"/>
        <v>0</v>
      </c>
      <c r="I46" s="22">
        <f>ROUND(ROUND(H46,2)*ROUND(G46,2),2)</f>
        <v>0</v>
      </c>
      <c r="K46" t="str">
        <f t="shared" si="1"/>
        <v>029532</v>
      </c>
      <c r="L46" s="44">
        <f>IF(B46&lt;&gt;0,(VLOOKUP(K46,CELK!$K$10:$M$597,2,FALSE)),"")</f>
        <v>112</v>
      </c>
      <c r="M46">
        <f>IF(B46&lt;&gt;0,(VLOOKUP(K46,CELK!$K$10:$M$597,3,FALSE)),"")</f>
        <v>0</v>
      </c>
      <c r="N46" t="str">
        <f t="shared" si="2"/>
        <v>=CELK!H112</v>
      </c>
      <c r="O46">
        <f>(I46*21)/100</f>
        <v>0</v>
      </c>
      <c r="P46" t="s">
        <v>26</v>
      </c>
    </row>
    <row r="47" spans="1:14" ht="24.75">
      <c r="A47" s="23" t="s">
        <v>52</v>
      </c>
      <c r="B47" s="17"/>
      <c r="C47" s="17"/>
      <c r="D47" s="17"/>
      <c r="E47" s="24" t="s">
        <v>271</v>
      </c>
      <c r="F47" s="17"/>
      <c r="G47" s="17"/>
      <c r="H47" s="22">
        <f t="shared" si="0"/>
      </c>
      <c r="I47" s="17"/>
      <c r="K47">
        <f t="shared" si="1"/>
      </c>
      <c r="L47" s="44">
        <f>IF(B47&lt;&gt;0,(VLOOKUP(K47,CELK!$K$10:$M$597,2,FALSE)),"")</f>
      </c>
      <c r="M47">
        <f>IF(B47&lt;&gt;0,(VLOOKUP(K47,CELK!$K$10:$M$597,3,FALSE)),"")</f>
      </c>
      <c r="N47">
        <f t="shared" si="2"/>
      </c>
    </row>
    <row r="48" spans="1:14" ht="12.75">
      <c r="A48" s="27" t="s">
        <v>54</v>
      </c>
      <c r="B48" s="17"/>
      <c r="C48" s="17"/>
      <c r="D48" s="17"/>
      <c r="E48" s="26" t="s">
        <v>55</v>
      </c>
      <c r="F48" s="17"/>
      <c r="G48" s="17"/>
      <c r="H48" s="22">
        <f t="shared" si="0"/>
      </c>
      <c r="I48" s="17"/>
      <c r="K48">
        <f t="shared" si="1"/>
      </c>
      <c r="L48" s="44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6" ht="12">
      <c r="A49" s="42" t="s">
        <v>47</v>
      </c>
      <c r="B49" s="19" t="s">
        <v>97</v>
      </c>
      <c r="C49" s="19" t="s">
        <v>94</v>
      </c>
      <c r="D49" s="17" t="s">
        <v>55</v>
      </c>
      <c r="E49" s="20" t="s">
        <v>95</v>
      </c>
      <c r="F49" s="21" t="s">
        <v>62</v>
      </c>
      <c r="G49" s="22">
        <v>1</v>
      </c>
      <c r="H49" s="22">
        <f t="shared" si="0"/>
        <v>0</v>
      </c>
      <c r="I49" s="22">
        <f>ROUND(ROUND(H49,2)*ROUND(G49,2),2)</f>
        <v>0</v>
      </c>
      <c r="K49" t="str">
        <f t="shared" si="1"/>
        <v>03100</v>
      </c>
      <c r="L49" s="44">
        <f>IF(B49&lt;&gt;0,(VLOOKUP(K49,CELK!$K$10:$M$597,2,FALSE)),"")</f>
        <v>118</v>
      </c>
      <c r="M49">
        <f>IF(B49&lt;&gt;0,(VLOOKUP(K49,CELK!$K$10:$M$597,3,FALSE)),"")</f>
        <v>0</v>
      </c>
      <c r="N49" t="str">
        <f t="shared" si="2"/>
        <v>=CELK!H118</v>
      </c>
      <c r="O49">
        <f>(I49*21)/100</f>
        <v>0</v>
      </c>
      <c r="P49" t="s">
        <v>26</v>
      </c>
    </row>
    <row r="50" spans="1:14" ht="12">
      <c r="A50" s="23" t="s">
        <v>52</v>
      </c>
      <c r="B50" s="17"/>
      <c r="C50" s="17"/>
      <c r="D50" s="17"/>
      <c r="E50" s="24" t="s">
        <v>55</v>
      </c>
      <c r="F50" s="17"/>
      <c r="G50" s="17"/>
      <c r="H50" s="22">
        <f t="shared" si="0"/>
      </c>
      <c r="I50" s="17"/>
      <c r="K50">
        <f t="shared" si="1"/>
      </c>
      <c r="L50" s="44">
        <f>IF(B50&lt;&gt;0,(VLOOKUP(K50,CELK!$K$10:$M$597,2,FALSE)),"")</f>
      </c>
      <c r="M50">
        <f>IF(B50&lt;&gt;0,(VLOOKUP(K50,CELK!$K$10:$M$597,3,FALSE)),"")</f>
      </c>
      <c r="N50">
        <f t="shared" si="2"/>
      </c>
    </row>
    <row r="51" spans="1:14" ht="12.75">
      <c r="A51" s="25" t="s">
        <v>54</v>
      </c>
      <c r="B51" s="17"/>
      <c r="C51" s="17"/>
      <c r="D51" s="17"/>
      <c r="E51" s="26" t="s">
        <v>55</v>
      </c>
      <c r="F51" s="17"/>
      <c r="G51" s="17"/>
      <c r="H51" s="22">
        <f t="shared" si="0"/>
      </c>
      <c r="I51" s="17"/>
      <c r="K51">
        <f t="shared" si="1"/>
      </c>
      <c r="L51" s="44">
        <f>IF(B51&lt;&gt;0,(VLOOKUP(K51,CELK!$K$10:$M$597,2,FALSE)),"")</f>
      </c>
      <c r="M51">
        <f>IF(B51&lt;&gt;0,(VLOOKUP(K51,CELK!$K$10:$M$597,3,FALSE)),"")</f>
      </c>
      <c r="N51">
        <f t="shared" si="2"/>
      </c>
    </row>
    <row r="52" spans="1:18" ht="12.75" customHeight="1">
      <c r="A52" s="5" t="s">
        <v>45</v>
      </c>
      <c r="B52" s="35"/>
      <c r="C52" s="36" t="s">
        <v>31</v>
      </c>
      <c r="D52" s="35"/>
      <c r="E52" s="37" t="s">
        <v>96</v>
      </c>
      <c r="F52" s="35"/>
      <c r="G52" s="35"/>
      <c r="H52" s="22">
        <f t="shared" si="0"/>
      </c>
      <c r="I52" s="38">
        <f>0+Q52</f>
        <v>0</v>
      </c>
      <c r="K52">
        <f t="shared" si="1"/>
      </c>
      <c r="L52" s="44">
        <f>IF(B52&lt;&gt;0,(VLOOKUP(K52,CELK!$K$10:$M$597,2,FALSE)),"")</f>
      </c>
      <c r="M52">
        <f>IF(B52&lt;&gt;0,(VLOOKUP(K52,CELK!$K$10:$M$597,3,FALSE)),"")</f>
      </c>
      <c r="N52">
        <f t="shared" si="2"/>
      </c>
      <c r="O52">
        <f>0+R52</f>
        <v>0</v>
      </c>
      <c r="Q52">
        <f>0+I53+I56+I59+I62</f>
        <v>0</v>
      </c>
      <c r="R52">
        <f>0+O53+O56+O59+O62</f>
        <v>0</v>
      </c>
    </row>
    <row r="53" spans="1:16" ht="12">
      <c r="A53" s="42" t="s">
        <v>47</v>
      </c>
      <c r="B53" s="19" t="s">
        <v>101</v>
      </c>
      <c r="C53" s="19" t="s">
        <v>98</v>
      </c>
      <c r="D53" s="17" t="s">
        <v>55</v>
      </c>
      <c r="E53" s="20" t="s">
        <v>99</v>
      </c>
      <c r="F53" s="21" t="s">
        <v>69</v>
      </c>
      <c r="G53" s="22">
        <v>362</v>
      </c>
      <c r="H53" s="22">
        <f t="shared" si="0"/>
        <v>0</v>
      </c>
      <c r="I53" s="22">
        <f>ROUND(ROUND(H53,2)*ROUND(G53,2),2)</f>
        <v>0</v>
      </c>
      <c r="K53" t="str">
        <f t="shared" si="1"/>
        <v>111208</v>
      </c>
      <c r="L53" s="44">
        <f>IF(B53&lt;&gt;0,(VLOOKUP(K53,CELK!$K$10:$M$597,2,FALSE)),"")</f>
        <v>122</v>
      </c>
      <c r="M53">
        <f>IF(B53&lt;&gt;0,(VLOOKUP(K53,CELK!$K$10:$M$597,3,FALSE)),"")</f>
        <v>0</v>
      </c>
      <c r="N53" t="str">
        <f t="shared" si="2"/>
        <v>=CELK!H122</v>
      </c>
      <c r="O53">
        <f>(I53*21)/100</f>
        <v>0</v>
      </c>
      <c r="P53" t="s">
        <v>26</v>
      </c>
    </row>
    <row r="54" spans="1:14" ht="24.75">
      <c r="A54" s="23" t="s">
        <v>52</v>
      </c>
      <c r="B54" s="17"/>
      <c r="C54" s="17"/>
      <c r="D54" s="17"/>
      <c r="E54" s="24" t="s">
        <v>100</v>
      </c>
      <c r="F54" s="17"/>
      <c r="G54" s="17"/>
      <c r="H54" s="22">
        <f t="shared" si="0"/>
      </c>
      <c r="I54" s="17"/>
      <c r="K54">
        <f t="shared" si="1"/>
      </c>
      <c r="L54" s="44">
        <f>IF(B54&lt;&gt;0,(VLOOKUP(K54,CELK!$K$10:$M$597,2,FALSE)),"")</f>
      </c>
      <c r="M54">
        <f>IF(B54&lt;&gt;0,(VLOOKUP(K54,CELK!$K$10:$M$597,3,FALSE)),"")</f>
      </c>
      <c r="N54">
        <f t="shared" si="2"/>
      </c>
    </row>
    <row r="55" spans="1:14" ht="12.75">
      <c r="A55" s="27" t="s">
        <v>54</v>
      </c>
      <c r="B55" s="17"/>
      <c r="C55" s="17"/>
      <c r="D55" s="17"/>
      <c r="E55" s="26" t="s">
        <v>55</v>
      </c>
      <c r="F55" s="17"/>
      <c r="G55" s="17"/>
      <c r="H55" s="22">
        <f t="shared" si="0"/>
      </c>
      <c r="I55" s="17"/>
      <c r="K55">
        <f t="shared" si="1"/>
      </c>
      <c r="L55" s="44">
        <f>IF(B55&lt;&gt;0,(VLOOKUP(K55,CELK!$K$10:$M$597,2,FALSE)),"")</f>
      </c>
      <c r="M55">
        <f>IF(B55&lt;&gt;0,(VLOOKUP(K55,CELK!$K$10:$M$597,3,FALSE)),"")</f>
      </c>
      <c r="N55">
        <f t="shared" si="2"/>
      </c>
    </row>
    <row r="56" spans="1:16" ht="12">
      <c r="A56" s="42" t="s">
        <v>47</v>
      </c>
      <c r="B56" s="19" t="s">
        <v>107</v>
      </c>
      <c r="C56" s="19" t="s">
        <v>272</v>
      </c>
      <c r="D56" s="17" t="s">
        <v>55</v>
      </c>
      <c r="E56" s="20" t="s">
        <v>273</v>
      </c>
      <c r="F56" s="21" t="s">
        <v>110</v>
      </c>
      <c r="G56" s="22">
        <v>7.5</v>
      </c>
      <c r="H56" s="22">
        <f t="shared" si="0"/>
        <v>0</v>
      </c>
      <c r="I56" s="22">
        <f>ROUND(ROUND(H56,2)*ROUND(G56,2),2)</f>
        <v>0</v>
      </c>
      <c r="K56" t="str">
        <f t="shared" si="1"/>
        <v>11372</v>
      </c>
      <c r="L56" s="44">
        <f>IF(B56&lt;&gt;0,(VLOOKUP(K56,CELK!$K$10:$M$597,2,FALSE)),"")</f>
        <v>131</v>
      </c>
      <c r="M56">
        <f>IF(B56&lt;&gt;0,(VLOOKUP(K56,CELK!$K$10:$M$597,3,FALSE)),"")</f>
        <v>0</v>
      </c>
      <c r="N56" t="str">
        <f t="shared" si="2"/>
        <v>=CELK!H131</v>
      </c>
      <c r="O56">
        <f>(I56*21)/100</f>
        <v>0</v>
      </c>
      <c r="P56" t="s">
        <v>26</v>
      </c>
    </row>
    <row r="57" spans="1:14" ht="12">
      <c r="A57" s="23" t="s">
        <v>52</v>
      </c>
      <c r="B57" s="17"/>
      <c r="C57" s="17"/>
      <c r="D57" s="17"/>
      <c r="E57" s="24" t="s">
        <v>274</v>
      </c>
      <c r="F57" s="17"/>
      <c r="G57" s="17"/>
      <c r="H57" s="22">
        <f t="shared" si="0"/>
      </c>
      <c r="I57" s="17"/>
      <c r="K57">
        <f t="shared" si="1"/>
      </c>
      <c r="L57" s="44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4" ht="12.75">
      <c r="A58" s="27" t="s">
        <v>54</v>
      </c>
      <c r="B58" s="17"/>
      <c r="C58" s="17"/>
      <c r="D58" s="17"/>
      <c r="E58" s="26" t="s">
        <v>55</v>
      </c>
      <c r="F58" s="17"/>
      <c r="G58" s="17"/>
      <c r="H58" s="22">
        <f t="shared" si="0"/>
      </c>
      <c r="I58" s="17"/>
      <c r="K58">
        <f t="shared" si="1"/>
      </c>
      <c r="L58" s="44">
        <f>IF(B58&lt;&gt;0,(VLOOKUP(K58,CELK!$K$10:$M$597,2,FALSE)),"")</f>
      </c>
      <c r="M58">
        <f>IF(B58&lt;&gt;0,(VLOOKUP(K58,CELK!$K$10:$M$597,3,FALSE)),"")</f>
      </c>
      <c r="N58">
        <f t="shared" si="2"/>
      </c>
    </row>
    <row r="59" spans="1:16" ht="12">
      <c r="A59" s="42" t="s">
        <v>47</v>
      </c>
      <c r="B59" s="19" t="s">
        <v>112</v>
      </c>
      <c r="C59" s="19" t="s">
        <v>275</v>
      </c>
      <c r="D59" s="17" t="s">
        <v>55</v>
      </c>
      <c r="E59" s="20" t="s">
        <v>276</v>
      </c>
      <c r="F59" s="21" t="s">
        <v>104</v>
      </c>
      <c r="G59" s="22">
        <v>30</v>
      </c>
      <c r="H59" s="22">
        <f t="shared" si="0"/>
        <v>0</v>
      </c>
      <c r="I59" s="22">
        <f>ROUND(ROUND(H59,2)*ROUND(G59,2),2)</f>
        <v>0</v>
      </c>
      <c r="K59" t="str">
        <f t="shared" si="1"/>
        <v>113768</v>
      </c>
      <c r="L59" s="44">
        <f>IF(B59&lt;&gt;0,(VLOOKUP(K59,CELK!$K$10:$M$597,2,FALSE)),"")</f>
        <v>134</v>
      </c>
      <c r="M59">
        <f>IF(B59&lt;&gt;0,(VLOOKUP(K59,CELK!$K$10:$M$597,3,FALSE)),"")</f>
        <v>0</v>
      </c>
      <c r="N59" t="str">
        <f t="shared" si="2"/>
        <v>=CELK!H134</v>
      </c>
      <c r="O59">
        <f>(I59*21)/100</f>
        <v>0</v>
      </c>
      <c r="P59" t="s">
        <v>26</v>
      </c>
    </row>
    <row r="60" spans="1:14" ht="12">
      <c r="A60" s="23" t="s">
        <v>52</v>
      </c>
      <c r="B60" s="17"/>
      <c r="C60" s="17"/>
      <c r="D60" s="17"/>
      <c r="E60" s="24" t="s">
        <v>55</v>
      </c>
      <c r="F60" s="17"/>
      <c r="G60" s="17"/>
      <c r="H60" s="22">
        <f t="shared" si="0"/>
      </c>
      <c r="I60" s="17"/>
      <c r="K60">
        <f t="shared" si="1"/>
      </c>
      <c r="L60" s="44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4" ht="12.75">
      <c r="A61" s="27" t="s">
        <v>54</v>
      </c>
      <c r="B61" s="17"/>
      <c r="C61" s="17"/>
      <c r="D61" s="17"/>
      <c r="E61" s="26" t="s">
        <v>55</v>
      </c>
      <c r="F61" s="17"/>
      <c r="G61" s="17"/>
      <c r="H61" s="22">
        <f t="shared" si="0"/>
      </c>
      <c r="I61" s="17"/>
      <c r="K61">
        <f t="shared" si="1"/>
      </c>
      <c r="L61" s="44">
        <f>IF(B61&lt;&gt;0,(VLOOKUP(K61,CELK!$K$10:$M$597,2,FALSE)),"")</f>
      </c>
      <c r="M61">
        <f>IF(B61&lt;&gt;0,(VLOOKUP(K61,CELK!$K$10:$M$597,3,FALSE)),"")</f>
      </c>
      <c r="N61">
        <f t="shared" si="2"/>
      </c>
    </row>
    <row r="62" spans="1:16" ht="12">
      <c r="A62" s="42" t="s">
        <v>47</v>
      </c>
      <c r="B62" s="19" t="s">
        <v>116</v>
      </c>
      <c r="C62" s="19" t="s">
        <v>108</v>
      </c>
      <c r="D62" s="17" t="s">
        <v>55</v>
      </c>
      <c r="E62" s="20" t="s">
        <v>109</v>
      </c>
      <c r="F62" s="21" t="s">
        <v>110</v>
      </c>
      <c r="G62" s="22">
        <v>58.1</v>
      </c>
      <c r="H62" s="22">
        <f t="shared" si="0"/>
        <v>0</v>
      </c>
      <c r="I62" s="22">
        <f>ROUND(ROUND(H62,2)*ROUND(G62,2),2)</f>
        <v>0</v>
      </c>
      <c r="K62" t="str">
        <f t="shared" si="1"/>
        <v>12920</v>
      </c>
      <c r="L62" s="44">
        <f>IF(B62&lt;&gt;0,(VLOOKUP(K62,CELK!$K$10:$M$597,2,FALSE)),"")</f>
        <v>143</v>
      </c>
      <c r="M62">
        <f>IF(B62&lt;&gt;0,(VLOOKUP(K62,CELK!$K$10:$M$597,3,FALSE)),"")</f>
        <v>0</v>
      </c>
      <c r="N62" t="str">
        <f t="shared" si="2"/>
        <v>=CELK!H143</v>
      </c>
      <c r="O62">
        <f>(I62*21)/100</f>
        <v>0</v>
      </c>
      <c r="P62" t="s">
        <v>26</v>
      </c>
    </row>
    <row r="63" spans="1:14" ht="24.75">
      <c r="A63" s="23" t="s">
        <v>52</v>
      </c>
      <c r="B63" s="17"/>
      <c r="C63" s="17"/>
      <c r="D63" s="17"/>
      <c r="E63" s="24" t="s">
        <v>111</v>
      </c>
      <c r="F63" s="17"/>
      <c r="G63" s="17"/>
      <c r="H63" s="22">
        <f t="shared" si="0"/>
      </c>
      <c r="I63" s="17"/>
      <c r="K63">
        <f t="shared" si="1"/>
      </c>
      <c r="L63" s="44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4" ht="12.75">
      <c r="A64" s="25" t="s">
        <v>54</v>
      </c>
      <c r="B64" s="17"/>
      <c r="C64" s="17"/>
      <c r="D64" s="17"/>
      <c r="E64" s="26" t="s">
        <v>55</v>
      </c>
      <c r="F64" s="17"/>
      <c r="G64" s="17"/>
      <c r="H64" s="22">
        <f t="shared" si="0"/>
      </c>
      <c r="I64" s="17"/>
      <c r="K64">
        <f t="shared" si="1"/>
      </c>
      <c r="L64" s="44">
        <f>IF(B64&lt;&gt;0,(VLOOKUP(K64,CELK!$K$10:$M$597,2,FALSE)),"")</f>
      </c>
      <c r="M64">
        <f>IF(B64&lt;&gt;0,(VLOOKUP(K64,CELK!$K$10:$M$597,3,FALSE)),"")</f>
      </c>
      <c r="N64">
        <f t="shared" si="2"/>
      </c>
    </row>
    <row r="65" spans="1:18" ht="12.75" customHeight="1">
      <c r="A65" s="5" t="s">
        <v>45</v>
      </c>
      <c r="B65" s="35"/>
      <c r="C65" s="36" t="s">
        <v>26</v>
      </c>
      <c r="D65" s="35"/>
      <c r="E65" s="37" t="s">
        <v>129</v>
      </c>
      <c r="F65" s="35"/>
      <c r="G65" s="35"/>
      <c r="H65" s="22">
        <f t="shared" si="0"/>
      </c>
      <c r="I65" s="38">
        <f>0+Q65</f>
        <v>0</v>
      </c>
      <c r="K65">
        <f t="shared" si="1"/>
      </c>
      <c r="L65" s="44">
        <f>IF(B65&lt;&gt;0,(VLOOKUP(K65,CELK!$K$10:$M$597,2,FALSE)),"")</f>
      </c>
      <c r="M65">
        <f>IF(B65&lt;&gt;0,(VLOOKUP(K65,CELK!$K$10:$M$597,3,FALSE)),"")</f>
      </c>
      <c r="N65">
        <f t="shared" si="2"/>
      </c>
      <c r="O65">
        <f>0+R65</f>
        <v>0</v>
      </c>
      <c r="Q65">
        <f>0+I66</f>
        <v>0</v>
      </c>
      <c r="R65">
        <f>0+O66</f>
        <v>0</v>
      </c>
    </row>
    <row r="66" spans="1:16" ht="12">
      <c r="A66" s="42" t="s">
        <v>47</v>
      </c>
      <c r="B66" s="19" t="s">
        <v>119</v>
      </c>
      <c r="C66" s="19" t="s">
        <v>131</v>
      </c>
      <c r="D66" s="17" t="s">
        <v>55</v>
      </c>
      <c r="E66" s="20" t="s">
        <v>132</v>
      </c>
      <c r="F66" s="21" t="s">
        <v>104</v>
      </c>
      <c r="G66" s="22">
        <v>18</v>
      </c>
      <c r="H66" s="22">
        <f t="shared" si="0"/>
        <v>0</v>
      </c>
      <c r="I66" s="22">
        <f>ROUND(ROUND(H66,2)*ROUND(G66,2),2)</f>
        <v>0</v>
      </c>
      <c r="K66" t="str">
        <f t="shared" si="1"/>
        <v>261415</v>
      </c>
      <c r="L66" s="44">
        <f>IF(B66&lt;&gt;0,(VLOOKUP(K66,CELK!$K$10:$M$597,2,FALSE)),"")</f>
        <v>186</v>
      </c>
      <c r="M66">
        <f>IF(B66&lt;&gt;0,(VLOOKUP(K66,CELK!$K$10:$M$597,3,FALSE)),"")</f>
        <v>0</v>
      </c>
      <c r="N66" t="str">
        <f t="shared" si="2"/>
        <v>=CELK!H186</v>
      </c>
      <c r="O66">
        <f>(I66*21)/100</f>
        <v>0</v>
      </c>
      <c r="P66" t="s">
        <v>26</v>
      </c>
    </row>
    <row r="67" spans="1:14" ht="12">
      <c r="A67" s="23" t="s">
        <v>52</v>
      </c>
      <c r="B67" s="17"/>
      <c r="C67" s="17"/>
      <c r="D67" s="17"/>
      <c r="E67" s="24" t="s">
        <v>133</v>
      </c>
      <c r="F67" s="17"/>
      <c r="G67" s="17"/>
      <c r="H67" s="22">
        <f t="shared" si="0"/>
      </c>
      <c r="I67" s="17"/>
      <c r="K67">
        <f t="shared" si="1"/>
      </c>
      <c r="L67" s="44">
        <f>IF(B67&lt;&gt;0,(VLOOKUP(K67,CELK!$K$10:$M$597,2,FALSE)),"")</f>
      </c>
      <c r="M67">
        <f>IF(B67&lt;&gt;0,(VLOOKUP(K67,CELK!$K$10:$M$597,3,FALSE)),"")</f>
      </c>
      <c r="N67">
        <f t="shared" si="2"/>
      </c>
    </row>
    <row r="68" spans="1:14" ht="12.75">
      <c r="A68" s="25" t="s">
        <v>54</v>
      </c>
      <c r="B68" s="17"/>
      <c r="C68" s="17"/>
      <c r="D68" s="17"/>
      <c r="E68" s="26" t="s">
        <v>55</v>
      </c>
      <c r="F68" s="17"/>
      <c r="G68" s="17"/>
      <c r="H68" s="22">
        <f t="shared" si="0"/>
      </c>
      <c r="I68" s="17"/>
      <c r="K68">
        <f t="shared" si="1"/>
      </c>
      <c r="L68" s="44">
        <f>IF(B68&lt;&gt;0,(VLOOKUP(K68,CELK!$K$10:$M$597,2,FALSE)),"")</f>
      </c>
      <c r="M68">
        <f>IF(B68&lt;&gt;0,(VLOOKUP(K68,CELK!$K$10:$M$597,3,FALSE)),"")</f>
      </c>
      <c r="N68">
        <f t="shared" si="2"/>
      </c>
    </row>
    <row r="69" spans="1:18" ht="12.75" customHeight="1">
      <c r="A69" s="5" t="s">
        <v>45</v>
      </c>
      <c r="B69" s="35"/>
      <c r="C69" s="36" t="s">
        <v>27</v>
      </c>
      <c r="D69" s="35"/>
      <c r="E69" s="37" t="s">
        <v>277</v>
      </c>
      <c r="F69" s="35"/>
      <c r="G69" s="35"/>
      <c r="H69" s="22">
        <f t="shared" si="0"/>
      </c>
      <c r="I69" s="38">
        <f>0+Q69</f>
        <v>0</v>
      </c>
      <c r="K69">
        <f t="shared" si="1"/>
      </c>
      <c r="L69" s="44">
        <f>IF(B69&lt;&gt;0,(VLOOKUP(K69,CELK!$K$10:$M$597,2,FALSE)),"")</f>
      </c>
      <c r="M69">
        <f>IF(B69&lt;&gt;0,(VLOOKUP(K69,CELK!$K$10:$M$597,3,FALSE)),"")</f>
      </c>
      <c r="N69">
        <f t="shared" si="2"/>
      </c>
      <c r="O69">
        <f>0+R69</f>
        <v>0</v>
      </c>
      <c r="Q69">
        <f>0+I70+I73+I76+I79</f>
        <v>0</v>
      </c>
      <c r="R69">
        <f>0+O70+O73+O76+O79</f>
        <v>0</v>
      </c>
    </row>
    <row r="70" spans="1:16" ht="12">
      <c r="A70" s="42" t="s">
        <v>47</v>
      </c>
      <c r="B70" s="19" t="s">
        <v>122</v>
      </c>
      <c r="C70" s="19" t="s">
        <v>278</v>
      </c>
      <c r="D70" s="17" t="s">
        <v>55</v>
      </c>
      <c r="E70" s="20" t="s">
        <v>279</v>
      </c>
      <c r="F70" s="21" t="s">
        <v>110</v>
      </c>
      <c r="G70" s="22">
        <v>1</v>
      </c>
      <c r="H70" s="22">
        <f t="shared" si="0"/>
        <v>0</v>
      </c>
      <c r="I70" s="22">
        <f>ROUND(ROUND(H70,2)*ROUND(G70,2),2)</f>
        <v>0</v>
      </c>
      <c r="K70" t="str">
        <f t="shared" si="1"/>
        <v>317325</v>
      </c>
      <c r="L70" s="44">
        <f>IF(B70&lt;&gt;0,(VLOOKUP(K70,CELK!$K$10:$M$597,2,FALSE)),"")</f>
        <v>208</v>
      </c>
      <c r="M70">
        <f>IF(B70&lt;&gt;0,(VLOOKUP(K70,CELK!$K$10:$M$597,3,FALSE)),"")</f>
        <v>0</v>
      </c>
      <c r="N70" t="str">
        <f t="shared" si="2"/>
        <v>=CELK!H208</v>
      </c>
      <c r="O70">
        <f>(I70*21)/100</f>
        <v>0</v>
      </c>
      <c r="P70" t="s">
        <v>26</v>
      </c>
    </row>
    <row r="71" spans="1:14" ht="12">
      <c r="A71" s="23" t="s">
        <v>52</v>
      </c>
      <c r="B71" s="17"/>
      <c r="C71" s="17"/>
      <c r="D71" s="17"/>
      <c r="E71" s="24" t="s">
        <v>55</v>
      </c>
      <c r="F71" s="17"/>
      <c r="G71" s="17"/>
      <c r="H71" s="22">
        <f t="shared" si="0"/>
      </c>
      <c r="I71" s="17"/>
      <c r="K71">
        <f t="shared" si="1"/>
      </c>
      <c r="L71" s="44">
        <f>IF(B71&lt;&gt;0,(VLOOKUP(K71,CELK!$K$10:$M$597,2,FALSE)),"")</f>
      </c>
      <c r="M71">
        <f>IF(B71&lt;&gt;0,(VLOOKUP(K71,CELK!$K$10:$M$597,3,FALSE)),"")</f>
      </c>
      <c r="N71">
        <f t="shared" si="2"/>
      </c>
    </row>
    <row r="72" spans="1:14" ht="12.75">
      <c r="A72" s="27" t="s">
        <v>54</v>
      </c>
      <c r="B72" s="17"/>
      <c r="C72" s="17"/>
      <c r="D72" s="17"/>
      <c r="E72" s="26" t="s">
        <v>55</v>
      </c>
      <c r="F72" s="17"/>
      <c r="G72" s="17"/>
      <c r="H72" s="22">
        <f t="shared" si="0"/>
      </c>
      <c r="I72" s="17"/>
      <c r="K72">
        <f t="shared" si="1"/>
      </c>
      <c r="L72" s="44">
        <f>IF(B72&lt;&gt;0,(VLOOKUP(K72,CELK!$K$10:$M$597,2,FALSE)),"")</f>
      </c>
      <c r="M72">
        <f>IF(B72&lt;&gt;0,(VLOOKUP(K72,CELK!$K$10:$M$597,3,FALSE)),"")</f>
      </c>
      <c r="N72">
        <f t="shared" si="2"/>
      </c>
    </row>
    <row r="73" spans="1:16" ht="12">
      <c r="A73" s="42" t="s">
        <v>47</v>
      </c>
      <c r="B73" s="19" t="s">
        <v>125</v>
      </c>
      <c r="C73" s="19" t="s">
        <v>280</v>
      </c>
      <c r="D73" s="17" t="s">
        <v>55</v>
      </c>
      <c r="E73" s="20" t="s">
        <v>281</v>
      </c>
      <c r="F73" s="21" t="s">
        <v>51</v>
      </c>
      <c r="G73" s="22">
        <v>0.15</v>
      </c>
      <c r="H73" s="22">
        <f t="shared" si="0"/>
        <v>0</v>
      </c>
      <c r="I73" s="22">
        <f>ROUND(ROUND(H73,2)*ROUND(G73,2),2)</f>
        <v>0</v>
      </c>
      <c r="K73" t="str">
        <f t="shared" si="1"/>
        <v>317365</v>
      </c>
      <c r="L73" s="44">
        <f>IF(B73&lt;&gt;0,(VLOOKUP(K73,CELK!$K$10:$M$597,2,FALSE)),"")</f>
        <v>211</v>
      </c>
      <c r="M73">
        <f>IF(B73&lt;&gt;0,(VLOOKUP(K73,CELK!$K$10:$M$597,3,FALSE)),"")</f>
        <v>0</v>
      </c>
      <c r="N73" t="str">
        <f t="shared" si="2"/>
        <v>=CELK!H211</v>
      </c>
      <c r="O73">
        <f>(I73*21)/100</f>
        <v>0</v>
      </c>
      <c r="P73" t="s">
        <v>26</v>
      </c>
    </row>
    <row r="74" spans="1:14" ht="12">
      <c r="A74" s="23" t="s">
        <v>52</v>
      </c>
      <c r="B74" s="17"/>
      <c r="C74" s="17"/>
      <c r="D74" s="17"/>
      <c r="E74" s="24" t="s">
        <v>55</v>
      </c>
      <c r="F74" s="17"/>
      <c r="G74" s="17"/>
      <c r="H74" s="22">
        <f t="shared" si="0"/>
      </c>
      <c r="I74" s="17"/>
      <c r="K74">
        <f t="shared" si="1"/>
      </c>
      <c r="L74" s="44">
        <f>IF(B74&lt;&gt;0,(VLOOKUP(K74,CELK!$K$10:$M$597,2,FALSE)),"")</f>
      </c>
      <c r="M74">
        <f>IF(B74&lt;&gt;0,(VLOOKUP(K74,CELK!$K$10:$M$597,3,FALSE)),"")</f>
      </c>
      <c r="N74">
        <f t="shared" si="2"/>
      </c>
    </row>
    <row r="75" spans="1:14" ht="12.75">
      <c r="A75" s="27" t="s">
        <v>54</v>
      </c>
      <c r="B75" s="17"/>
      <c r="C75" s="17"/>
      <c r="D75" s="17"/>
      <c r="E75" s="26" t="s">
        <v>55</v>
      </c>
      <c r="F75" s="17"/>
      <c r="G75" s="17"/>
      <c r="H75" s="22">
        <f aca="true" t="shared" si="3" ref="H75:H138">M75</f>
      </c>
      <c r="I75" s="17"/>
      <c r="K75">
        <f aca="true" t="shared" si="4" ref="K75:K138">IF(B75&lt;&gt;0,C75&amp;D75,"")</f>
      </c>
      <c r="L75" s="44">
        <f>IF(B75&lt;&gt;0,(VLOOKUP(K75,CELK!$K$10:$M$597,2,FALSE)),"")</f>
      </c>
      <c r="M75">
        <f>IF(B75&lt;&gt;0,(VLOOKUP(K75,CELK!$K$10:$M$597,3,FALSE)),"")</f>
      </c>
      <c r="N75">
        <f aca="true" t="shared" si="5" ref="N75:N138">IF(B75&lt;&gt;0,"=CELK!H"&amp;L75,"")</f>
      </c>
    </row>
    <row r="76" spans="1:16" ht="12">
      <c r="A76" s="42" t="s">
        <v>47</v>
      </c>
      <c r="B76" s="19" t="s">
        <v>130</v>
      </c>
      <c r="C76" s="19" t="s">
        <v>282</v>
      </c>
      <c r="D76" s="17" t="s">
        <v>55</v>
      </c>
      <c r="E76" s="20" t="s">
        <v>283</v>
      </c>
      <c r="F76" s="21" t="s">
        <v>110</v>
      </c>
      <c r="G76" s="22">
        <v>2</v>
      </c>
      <c r="H76" s="22">
        <f t="shared" si="3"/>
        <v>0</v>
      </c>
      <c r="I76" s="22">
        <f>ROUND(ROUND(H76,2)*ROUND(G76,2),2)</f>
        <v>0</v>
      </c>
      <c r="K76" t="str">
        <f t="shared" si="4"/>
        <v>333325</v>
      </c>
      <c r="L76" s="44">
        <f>IF(B76&lt;&gt;0,(VLOOKUP(K76,CELK!$K$10:$M$597,2,FALSE)),"")</f>
        <v>223</v>
      </c>
      <c r="M76">
        <f>IF(B76&lt;&gt;0,(VLOOKUP(K76,CELK!$K$10:$M$597,3,FALSE)),"")</f>
        <v>0</v>
      </c>
      <c r="N76" t="str">
        <f t="shared" si="5"/>
        <v>=CELK!H223</v>
      </c>
      <c r="O76">
        <f>(I76*21)/100</f>
        <v>0</v>
      </c>
      <c r="P76" t="s">
        <v>26</v>
      </c>
    </row>
    <row r="77" spans="1:14" ht="12">
      <c r="A77" s="23" t="s">
        <v>52</v>
      </c>
      <c r="B77" s="17"/>
      <c r="C77" s="17"/>
      <c r="D77" s="17"/>
      <c r="E77" s="24" t="s">
        <v>284</v>
      </c>
      <c r="F77" s="17"/>
      <c r="G77" s="17"/>
      <c r="H77" s="22">
        <f t="shared" si="3"/>
      </c>
      <c r="I77" s="17"/>
      <c r="K77">
        <f t="shared" si="4"/>
      </c>
      <c r="L77" s="44">
        <f>IF(B77&lt;&gt;0,(VLOOKUP(K77,CELK!$K$10:$M$597,2,FALSE)),"")</f>
      </c>
      <c r="M77">
        <f>IF(B77&lt;&gt;0,(VLOOKUP(K77,CELK!$K$10:$M$597,3,FALSE)),"")</f>
      </c>
      <c r="N77">
        <f t="shared" si="5"/>
      </c>
    </row>
    <row r="78" spans="1:14" ht="12.75">
      <c r="A78" s="27" t="s">
        <v>54</v>
      </c>
      <c r="B78" s="17"/>
      <c r="C78" s="17"/>
      <c r="D78" s="17"/>
      <c r="E78" s="26" t="s">
        <v>55</v>
      </c>
      <c r="F78" s="17"/>
      <c r="G78" s="17"/>
      <c r="H78" s="22">
        <f t="shared" si="3"/>
      </c>
      <c r="I78" s="17"/>
      <c r="K78">
        <f t="shared" si="4"/>
      </c>
      <c r="L78" s="44">
        <f>IF(B78&lt;&gt;0,(VLOOKUP(K78,CELK!$K$10:$M$597,2,FALSE)),"")</f>
      </c>
      <c r="M78">
        <f>IF(B78&lt;&gt;0,(VLOOKUP(K78,CELK!$K$10:$M$597,3,FALSE)),"")</f>
      </c>
      <c r="N78">
        <f t="shared" si="5"/>
      </c>
    </row>
    <row r="79" spans="1:16" ht="12">
      <c r="A79" s="42" t="s">
        <v>47</v>
      </c>
      <c r="B79" s="19" t="s">
        <v>135</v>
      </c>
      <c r="C79" s="19" t="s">
        <v>285</v>
      </c>
      <c r="D79" s="17" t="s">
        <v>55</v>
      </c>
      <c r="E79" s="20" t="s">
        <v>286</v>
      </c>
      <c r="F79" s="21" t="s">
        <v>51</v>
      </c>
      <c r="G79" s="22">
        <v>0.15</v>
      </c>
      <c r="H79" s="22">
        <f t="shared" si="3"/>
        <v>0</v>
      </c>
      <c r="I79" s="22">
        <f>ROUND(ROUND(H79,2)*ROUND(G79,2),2)</f>
        <v>0</v>
      </c>
      <c r="K79" t="str">
        <f t="shared" si="4"/>
        <v>333365</v>
      </c>
      <c r="L79" s="44">
        <f>IF(B79&lt;&gt;0,(VLOOKUP(K79,CELK!$K$10:$M$597,2,FALSE)),"")</f>
        <v>226</v>
      </c>
      <c r="M79">
        <f>IF(B79&lt;&gt;0,(VLOOKUP(K79,CELK!$K$10:$M$597,3,FALSE)),"")</f>
        <v>0</v>
      </c>
      <c r="N79" t="str">
        <f t="shared" si="5"/>
        <v>=CELK!H226</v>
      </c>
      <c r="O79">
        <f>(I79*21)/100</f>
        <v>0</v>
      </c>
      <c r="P79" t="s">
        <v>26</v>
      </c>
    </row>
    <row r="80" spans="1:14" ht="12">
      <c r="A80" s="23" t="s">
        <v>52</v>
      </c>
      <c r="B80" s="17"/>
      <c r="C80" s="17"/>
      <c r="D80" s="17"/>
      <c r="E80" s="24" t="s">
        <v>287</v>
      </c>
      <c r="F80" s="17"/>
      <c r="G80" s="17"/>
      <c r="H80" s="22">
        <f t="shared" si="3"/>
      </c>
      <c r="I80" s="17"/>
      <c r="K80">
        <f t="shared" si="4"/>
      </c>
      <c r="L80" s="44">
        <f>IF(B80&lt;&gt;0,(VLOOKUP(K80,CELK!$K$10:$M$597,2,FALSE)),"")</f>
      </c>
      <c r="M80">
        <f>IF(B80&lt;&gt;0,(VLOOKUP(K80,CELK!$K$10:$M$597,3,FALSE)),"")</f>
      </c>
      <c r="N80">
        <f t="shared" si="5"/>
      </c>
    </row>
    <row r="81" spans="1:14" ht="12.75">
      <c r="A81" s="25" t="s">
        <v>54</v>
      </c>
      <c r="B81" s="17"/>
      <c r="C81" s="17"/>
      <c r="D81" s="17"/>
      <c r="E81" s="26" t="s">
        <v>55</v>
      </c>
      <c r="F81" s="17"/>
      <c r="G81" s="17"/>
      <c r="H81" s="22">
        <f t="shared" si="3"/>
      </c>
      <c r="I81" s="17"/>
      <c r="K81">
        <f t="shared" si="4"/>
      </c>
      <c r="L81" s="44">
        <f>IF(B81&lt;&gt;0,(VLOOKUP(K81,CELK!$K$10:$M$597,2,FALSE)),"")</f>
      </c>
      <c r="M81">
        <f>IF(B81&lt;&gt;0,(VLOOKUP(K81,CELK!$K$10:$M$597,3,FALSE)),"")</f>
      </c>
      <c r="N81">
        <f t="shared" si="5"/>
      </c>
    </row>
    <row r="82" spans="1:18" ht="12.75" customHeight="1">
      <c r="A82" s="5" t="s">
        <v>45</v>
      </c>
      <c r="B82" s="35"/>
      <c r="C82" s="36" t="s">
        <v>35</v>
      </c>
      <c r="D82" s="35"/>
      <c r="E82" s="37" t="s">
        <v>134</v>
      </c>
      <c r="F82" s="35"/>
      <c r="G82" s="35"/>
      <c r="H82" s="22">
        <f t="shared" si="3"/>
      </c>
      <c r="I82" s="38">
        <f>0+Q82</f>
        <v>0</v>
      </c>
      <c r="K82">
        <f t="shared" si="4"/>
      </c>
      <c r="L82" s="44">
        <f>IF(B82&lt;&gt;0,(VLOOKUP(K82,CELK!$K$10:$M$597,2,FALSE)),"")</f>
      </c>
      <c r="M82">
        <f>IF(B82&lt;&gt;0,(VLOOKUP(K82,CELK!$K$10:$M$597,3,FALSE)),"")</f>
      </c>
      <c r="N82">
        <f t="shared" si="5"/>
      </c>
      <c r="O82">
        <f>0+R82</f>
        <v>0</v>
      </c>
      <c r="Q82">
        <f>0+I83+I86+I89+I92+I95</f>
        <v>0</v>
      </c>
      <c r="R82">
        <f>0+O83+O86+O89+O92+O95</f>
        <v>0</v>
      </c>
    </row>
    <row r="83" spans="1:16" ht="12">
      <c r="A83" s="42" t="s">
        <v>47</v>
      </c>
      <c r="B83" s="19" t="s">
        <v>139</v>
      </c>
      <c r="C83" s="19" t="s">
        <v>288</v>
      </c>
      <c r="D83" s="17" t="s">
        <v>55</v>
      </c>
      <c r="E83" s="20" t="s">
        <v>289</v>
      </c>
      <c r="F83" s="21" t="s">
        <v>74</v>
      </c>
      <c r="G83" s="22">
        <v>4</v>
      </c>
      <c r="H83" s="22">
        <f t="shared" si="3"/>
        <v>0</v>
      </c>
      <c r="I83" s="22">
        <f>ROUND(ROUND(H83,2)*ROUND(G83,2),2)</f>
        <v>0</v>
      </c>
      <c r="K83" t="str">
        <f t="shared" si="4"/>
        <v>428400</v>
      </c>
      <c r="L83" s="44">
        <f>IF(B83&lt;&gt;0,(VLOOKUP(K83,CELK!$K$10:$M$597,2,FALSE)),"")</f>
        <v>236</v>
      </c>
      <c r="M83">
        <f>IF(B83&lt;&gt;0,(VLOOKUP(K83,CELK!$K$10:$M$597,3,FALSE)),"")</f>
        <v>0</v>
      </c>
      <c r="N83" t="str">
        <f t="shared" si="5"/>
        <v>=CELK!H236</v>
      </c>
      <c r="O83">
        <f>(I83*21)/100</f>
        <v>0</v>
      </c>
      <c r="P83" t="s">
        <v>26</v>
      </c>
    </row>
    <row r="84" spans="1:14" ht="12">
      <c r="A84" s="23" t="s">
        <v>52</v>
      </c>
      <c r="B84" s="17"/>
      <c r="C84" s="17"/>
      <c r="D84" s="17"/>
      <c r="E84" s="24" t="s">
        <v>138</v>
      </c>
      <c r="F84" s="17"/>
      <c r="G84" s="17"/>
      <c r="H84" s="22">
        <f t="shared" si="3"/>
      </c>
      <c r="I84" s="17"/>
      <c r="K84">
        <f t="shared" si="4"/>
      </c>
      <c r="L84" s="44">
        <f>IF(B84&lt;&gt;0,(VLOOKUP(K84,CELK!$K$10:$M$597,2,FALSE)),"")</f>
      </c>
      <c r="M84">
        <f>IF(B84&lt;&gt;0,(VLOOKUP(K84,CELK!$K$10:$M$597,3,FALSE)),"")</f>
      </c>
      <c r="N84">
        <f t="shared" si="5"/>
      </c>
    </row>
    <row r="85" spans="1:14" ht="12.75">
      <c r="A85" s="27" t="s">
        <v>54</v>
      </c>
      <c r="B85" s="17"/>
      <c r="C85" s="17"/>
      <c r="D85" s="17"/>
      <c r="E85" s="26" t="s">
        <v>55</v>
      </c>
      <c r="F85" s="17"/>
      <c r="G85" s="17"/>
      <c r="H85" s="22">
        <f t="shared" si="3"/>
      </c>
      <c r="I85" s="17"/>
      <c r="K85">
        <f t="shared" si="4"/>
      </c>
      <c r="L85" s="44">
        <f>IF(B85&lt;&gt;0,(VLOOKUP(K85,CELK!$K$10:$M$597,2,FALSE)),"")</f>
      </c>
      <c r="M85">
        <f>IF(B85&lt;&gt;0,(VLOOKUP(K85,CELK!$K$10:$M$597,3,FALSE)),"")</f>
      </c>
      <c r="N85">
        <f t="shared" si="5"/>
      </c>
    </row>
    <row r="86" spans="1:16" ht="12">
      <c r="A86" s="42" t="s">
        <v>47</v>
      </c>
      <c r="B86" s="19" t="s">
        <v>143</v>
      </c>
      <c r="C86" s="19" t="s">
        <v>290</v>
      </c>
      <c r="D86" s="17" t="s">
        <v>55</v>
      </c>
      <c r="E86" s="20" t="s">
        <v>291</v>
      </c>
      <c r="F86" s="21" t="s">
        <v>74</v>
      </c>
      <c r="G86" s="22">
        <v>2</v>
      </c>
      <c r="H86" s="22">
        <f t="shared" si="3"/>
        <v>0</v>
      </c>
      <c r="I86" s="22">
        <f>ROUND(ROUND(H86,2)*ROUND(G86,2),2)</f>
        <v>0</v>
      </c>
      <c r="K86" t="str">
        <f t="shared" si="4"/>
        <v>42842</v>
      </c>
      <c r="L86" s="44">
        <f>IF(B86&lt;&gt;0,(VLOOKUP(K86,CELK!$K$10:$M$597,2,FALSE)),"")</f>
        <v>239</v>
      </c>
      <c r="M86">
        <f>IF(B86&lt;&gt;0,(VLOOKUP(K86,CELK!$K$10:$M$597,3,FALSE)),"")</f>
        <v>0</v>
      </c>
      <c r="N86" t="str">
        <f t="shared" si="5"/>
        <v>=CELK!H239</v>
      </c>
      <c r="O86">
        <f>(I86*21)/100</f>
        <v>0</v>
      </c>
      <c r="P86" t="s">
        <v>26</v>
      </c>
    </row>
    <row r="87" spans="1:14" ht="12">
      <c r="A87" s="23" t="s">
        <v>52</v>
      </c>
      <c r="B87" s="17"/>
      <c r="C87" s="17"/>
      <c r="D87" s="17"/>
      <c r="E87" s="24" t="s">
        <v>142</v>
      </c>
      <c r="F87" s="17"/>
      <c r="G87" s="17"/>
      <c r="H87" s="22">
        <f t="shared" si="3"/>
      </c>
      <c r="I87" s="17"/>
      <c r="K87">
        <f t="shared" si="4"/>
      </c>
      <c r="L87" s="44">
        <f>IF(B87&lt;&gt;0,(VLOOKUP(K87,CELK!$K$10:$M$597,2,FALSE)),"")</f>
      </c>
      <c r="M87">
        <f>IF(B87&lt;&gt;0,(VLOOKUP(K87,CELK!$K$10:$M$597,3,FALSE)),"")</f>
      </c>
      <c r="N87">
        <f t="shared" si="5"/>
      </c>
    </row>
    <row r="88" spans="1:14" ht="12.75">
      <c r="A88" s="27" t="s">
        <v>54</v>
      </c>
      <c r="B88" s="17"/>
      <c r="C88" s="17"/>
      <c r="D88" s="17"/>
      <c r="E88" s="26" t="s">
        <v>55</v>
      </c>
      <c r="F88" s="17"/>
      <c r="G88" s="17"/>
      <c r="H88" s="22">
        <f t="shared" si="3"/>
      </c>
      <c r="I88" s="17"/>
      <c r="K88">
        <f t="shared" si="4"/>
      </c>
      <c r="L88" s="44">
        <f>IF(B88&lt;&gt;0,(VLOOKUP(K88,CELK!$K$10:$M$597,2,FALSE)),"")</f>
      </c>
      <c r="M88">
        <f>IF(B88&lt;&gt;0,(VLOOKUP(K88,CELK!$K$10:$M$597,3,FALSE)),"")</f>
      </c>
      <c r="N88">
        <f t="shared" si="5"/>
      </c>
    </row>
    <row r="89" spans="1:16" ht="12">
      <c r="A89" s="42" t="s">
        <v>47</v>
      </c>
      <c r="B89" s="19" t="s">
        <v>146</v>
      </c>
      <c r="C89" s="19" t="s">
        <v>292</v>
      </c>
      <c r="D89" s="17" t="s">
        <v>55</v>
      </c>
      <c r="E89" s="20" t="s">
        <v>293</v>
      </c>
      <c r="F89" s="21" t="s">
        <v>74</v>
      </c>
      <c r="G89" s="22">
        <v>1</v>
      </c>
      <c r="H89" s="22">
        <f t="shared" si="3"/>
        <v>0</v>
      </c>
      <c r="I89" s="22">
        <f>ROUND(ROUND(H89,2)*ROUND(G89,2),2)</f>
        <v>0</v>
      </c>
      <c r="K89" t="str">
        <f t="shared" si="4"/>
        <v>42843</v>
      </c>
      <c r="L89" s="44">
        <f>IF(B89&lt;&gt;0,(VLOOKUP(K89,CELK!$K$10:$M$597,2,FALSE)),"")</f>
        <v>242</v>
      </c>
      <c r="M89">
        <f>IF(B89&lt;&gt;0,(VLOOKUP(K89,CELK!$K$10:$M$597,3,FALSE)),"")</f>
        <v>0</v>
      </c>
      <c r="N89" t="str">
        <f t="shared" si="5"/>
        <v>=CELK!H242</v>
      </c>
      <c r="O89">
        <f>(I89*21)/100</f>
        <v>0</v>
      </c>
      <c r="P89" t="s">
        <v>26</v>
      </c>
    </row>
    <row r="90" spans="1:14" ht="12">
      <c r="A90" s="23" t="s">
        <v>52</v>
      </c>
      <c r="B90" s="17"/>
      <c r="C90" s="17"/>
      <c r="D90" s="17"/>
      <c r="E90" s="24" t="s">
        <v>142</v>
      </c>
      <c r="F90" s="17"/>
      <c r="G90" s="17"/>
      <c r="H90" s="22">
        <f t="shared" si="3"/>
      </c>
      <c r="I90" s="17"/>
      <c r="K90">
        <f t="shared" si="4"/>
      </c>
      <c r="L90" s="44">
        <f>IF(B90&lt;&gt;0,(VLOOKUP(K90,CELK!$K$10:$M$597,2,FALSE)),"")</f>
      </c>
      <c r="M90">
        <f>IF(B90&lt;&gt;0,(VLOOKUP(K90,CELK!$K$10:$M$597,3,FALSE)),"")</f>
      </c>
      <c r="N90">
        <f t="shared" si="5"/>
      </c>
    </row>
    <row r="91" spans="1:14" ht="12.75">
      <c r="A91" s="27" t="s">
        <v>54</v>
      </c>
      <c r="B91" s="17"/>
      <c r="C91" s="17"/>
      <c r="D91" s="17"/>
      <c r="E91" s="26" t="s">
        <v>55</v>
      </c>
      <c r="F91" s="17"/>
      <c r="G91" s="17"/>
      <c r="H91" s="22">
        <f t="shared" si="3"/>
      </c>
      <c r="I91" s="17"/>
      <c r="K91">
        <f t="shared" si="4"/>
      </c>
      <c r="L91" s="44">
        <f>IF(B91&lt;&gt;0,(VLOOKUP(K91,CELK!$K$10:$M$597,2,FALSE)),"")</f>
      </c>
      <c r="M91">
        <f>IF(B91&lt;&gt;0,(VLOOKUP(K91,CELK!$K$10:$M$597,3,FALSE)),"")</f>
      </c>
      <c r="N91">
        <f t="shared" si="5"/>
      </c>
    </row>
    <row r="92" spans="1:16" ht="12">
      <c r="A92" s="42" t="s">
        <v>47</v>
      </c>
      <c r="B92" s="19" t="s">
        <v>149</v>
      </c>
      <c r="C92" s="19" t="s">
        <v>294</v>
      </c>
      <c r="D92" s="17" t="s">
        <v>55</v>
      </c>
      <c r="E92" s="20" t="s">
        <v>295</v>
      </c>
      <c r="F92" s="21" t="s">
        <v>74</v>
      </c>
      <c r="G92" s="22">
        <v>1</v>
      </c>
      <c r="H92" s="22">
        <f t="shared" si="3"/>
        <v>0</v>
      </c>
      <c r="I92" s="22">
        <f>ROUND(ROUND(H92,2)*ROUND(G92,2),2)</f>
        <v>0</v>
      </c>
      <c r="K92" t="str">
        <f t="shared" si="4"/>
        <v>42844</v>
      </c>
      <c r="L92" s="44">
        <f>IF(B92&lt;&gt;0,(VLOOKUP(K92,CELK!$K$10:$M$597,2,FALSE)),"")</f>
        <v>245</v>
      </c>
      <c r="M92">
        <f>IF(B92&lt;&gt;0,(VLOOKUP(K92,CELK!$K$10:$M$597,3,FALSE)),"")</f>
        <v>0</v>
      </c>
      <c r="N92" t="str">
        <f t="shared" si="5"/>
        <v>=CELK!H245</v>
      </c>
      <c r="O92">
        <f>(I92*21)/100</f>
        <v>0</v>
      </c>
      <c r="P92" t="s">
        <v>26</v>
      </c>
    </row>
    <row r="93" spans="1:14" ht="12">
      <c r="A93" s="23" t="s">
        <v>52</v>
      </c>
      <c r="B93" s="17"/>
      <c r="C93" s="17"/>
      <c r="D93" s="17"/>
      <c r="E93" s="24" t="s">
        <v>142</v>
      </c>
      <c r="F93" s="17"/>
      <c r="G93" s="17"/>
      <c r="H93" s="22">
        <f t="shared" si="3"/>
      </c>
      <c r="I93" s="17"/>
      <c r="K93">
        <f t="shared" si="4"/>
      </c>
      <c r="L93" s="44">
        <f>IF(B93&lt;&gt;0,(VLOOKUP(K93,CELK!$K$10:$M$597,2,FALSE)),"")</f>
      </c>
      <c r="M93">
        <f>IF(B93&lt;&gt;0,(VLOOKUP(K93,CELK!$K$10:$M$597,3,FALSE)),"")</f>
      </c>
      <c r="N93">
        <f t="shared" si="5"/>
      </c>
    </row>
    <row r="94" spans="1:14" ht="12.75">
      <c r="A94" s="27" t="s">
        <v>54</v>
      </c>
      <c r="B94" s="17"/>
      <c r="C94" s="17"/>
      <c r="D94" s="17"/>
      <c r="E94" s="26" t="s">
        <v>55</v>
      </c>
      <c r="F94" s="17"/>
      <c r="G94" s="17"/>
      <c r="H94" s="22">
        <f t="shared" si="3"/>
      </c>
      <c r="I94" s="17"/>
      <c r="K94">
        <f t="shared" si="4"/>
      </c>
      <c r="L94" s="44">
        <f>IF(B94&lt;&gt;0,(VLOOKUP(K94,CELK!$K$10:$M$597,2,FALSE)),"")</f>
      </c>
      <c r="M94">
        <f>IF(B94&lt;&gt;0,(VLOOKUP(K94,CELK!$K$10:$M$597,3,FALSE)),"")</f>
      </c>
      <c r="N94">
        <f t="shared" si="5"/>
      </c>
    </row>
    <row r="95" spans="1:16" ht="12">
      <c r="A95" s="42" t="s">
        <v>47</v>
      </c>
      <c r="B95" s="19" t="s">
        <v>153</v>
      </c>
      <c r="C95" s="19" t="s">
        <v>296</v>
      </c>
      <c r="D95" s="17" t="s">
        <v>55</v>
      </c>
      <c r="E95" s="20" t="s">
        <v>297</v>
      </c>
      <c r="F95" s="21" t="s">
        <v>110</v>
      </c>
      <c r="G95" s="22">
        <v>2</v>
      </c>
      <c r="H95" s="22">
        <f t="shared" si="3"/>
        <v>0</v>
      </c>
      <c r="I95" s="22">
        <f>ROUND(ROUND(H95,2)*ROUND(G95,2),2)</f>
        <v>0</v>
      </c>
      <c r="K95" t="str">
        <f t="shared" si="4"/>
        <v>45852</v>
      </c>
      <c r="L95" s="44">
        <f>IF(B95&lt;&gt;0,(VLOOKUP(K95,CELK!$K$10:$M$597,2,FALSE)),"")</f>
        <v>281</v>
      </c>
      <c r="M95">
        <f>IF(B95&lt;&gt;0,(VLOOKUP(K95,CELK!$K$10:$M$597,3,FALSE)),"")</f>
        <v>0</v>
      </c>
      <c r="N95" t="str">
        <f t="shared" si="5"/>
        <v>=CELK!H281</v>
      </c>
      <c r="O95">
        <f>(I95*21)/100</f>
        <v>0</v>
      </c>
      <c r="P95" t="s">
        <v>26</v>
      </c>
    </row>
    <row r="96" spans="1:14" ht="12">
      <c r="A96" s="23" t="s">
        <v>52</v>
      </c>
      <c r="B96" s="17"/>
      <c r="C96" s="17"/>
      <c r="D96" s="17"/>
      <c r="E96" s="24" t="s">
        <v>55</v>
      </c>
      <c r="F96" s="17"/>
      <c r="G96" s="17"/>
      <c r="H96" s="22">
        <f t="shared" si="3"/>
      </c>
      <c r="I96" s="17"/>
      <c r="K96">
        <f t="shared" si="4"/>
      </c>
      <c r="L96" s="44">
        <f>IF(B96&lt;&gt;0,(VLOOKUP(K96,CELK!$K$10:$M$597,2,FALSE)),"")</f>
      </c>
      <c r="M96">
        <f>IF(B96&lt;&gt;0,(VLOOKUP(K96,CELK!$K$10:$M$597,3,FALSE)),"")</f>
      </c>
      <c r="N96">
        <f t="shared" si="5"/>
      </c>
    </row>
    <row r="97" spans="1:14" ht="12.75">
      <c r="A97" s="25" t="s">
        <v>54</v>
      </c>
      <c r="B97" s="17"/>
      <c r="C97" s="17"/>
      <c r="D97" s="17"/>
      <c r="E97" s="26" t="s">
        <v>55</v>
      </c>
      <c r="F97" s="17"/>
      <c r="G97" s="17"/>
      <c r="H97" s="22">
        <f t="shared" si="3"/>
      </c>
      <c r="I97" s="17"/>
      <c r="K97">
        <f t="shared" si="4"/>
      </c>
      <c r="L97" s="44">
        <f>IF(B97&lt;&gt;0,(VLOOKUP(K97,CELK!$K$10:$M$597,2,FALSE)),"")</f>
      </c>
      <c r="M97">
        <f>IF(B97&lt;&gt;0,(VLOOKUP(K97,CELK!$K$10:$M$597,3,FALSE)),"")</f>
      </c>
      <c r="N97">
        <f t="shared" si="5"/>
      </c>
    </row>
    <row r="98" spans="1:18" ht="12.75" customHeight="1">
      <c r="A98" s="5" t="s">
        <v>45</v>
      </c>
      <c r="B98" s="35"/>
      <c r="C98" s="36" t="s">
        <v>37</v>
      </c>
      <c r="D98" s="35"/>
      <c r="E98" s="37" t="s">
        <v>157</v>
      </c>
      <c r="F98" s="35"/>
      <c r="G98" s="35"/>
      <c r="H98" s="22">
        <f t="shared" si="3"/>
      </c>
      <c r="I98" s="38">
        <f>0+Q98</f>
        <v>0</v>
      </c>
      <c r="K98">
        <f t="shared" si="4"/>
      </c>
      <c r="L98" s="44">
        <f>IF(B98&lt;&gt;0,(VLOOKUP(K98,CELK!$K$10:$M$597,2,FALSE)),"")</f>
      </c>
      <c r="M98">
        <f>IF(B98&lt;&gt;0,(VLOOKUP(K98,CELK!$K$10:$M$597,3,FALSE)),"")</f>
      </c>
      <c r="N98">
        <f t="shared" si="5"/>
      </c>
      <c r="O98">
        <f>0+R98</f>
        <v>0</v>
      </c>
      <c r="Q98">
        <f>0+I99</f>
        <v>0</v>
      </c>
      <c r="R98">
        <f>0+O99</f>
        <v>0</v>
      </c>
    </row>
    <row r="99" spans="1:16" ht="12">
      <c r="A99" s="42" t="s">
        <v>47</v>
      </c>
      <c r="B99" s="19" t="s">
        <v>158</v>
      </c>
      <c r="C99" s="19" t="s">
        <v>298</v>
      </c>
      <c r="D99" s="17" t="s">
        <v>55</v>
      </c>
      <c r="E99" s="20" t="s">
        <v>299</v>
      </c>
      <c r="F99" s="21" t="s">
        <v>69</v>
      </c>
      <c r="G99" s="22">
        <v>150</v>
      </c>
      <c r="H99" s="22">
        <f t="shared" si="3"/>
        <v>0</v>
      </c>
      <c r="I99" s="22">
        <f>ROUND(ROUND(H99,2)*ROUND(G99,2),2)</f>
        <v>0</v>
      </c>
      <c r="K99" t="str">
        <f t="shared" si="4"/>
        <v>574J64</v>
      </c>
      <c r="L99" s="44">
        <f>IF(B99&lt;&gt;0,(VLOOKUP(K99,CELK!$K$10:$M$597,2,FALSE)),"")</f>
        <v>318</v>
      </c>
      <c r="M99">
        <f>IF(B99&lt;&gt;0,(VLOOKUP(K99,CELK!$K$10:$M$597,3,FALSE)),"")</f>
        <v>0</v>
      </c>
      <c r="N99" t="str">
        <f t="shared" si="5"/>
        <v>=CELK!H318</v>
      </c>
      <c r="O99">
        <f>(I99*21)/100</f>
        <v>0</v>
      </c>
      <c r="P99" t="s">
        <v>26</v>
      </c>
    </row>
    <row r="100" spans="1:14" ht="12">
      <c r="A100" s="23" t="s">
        <v>52</v>
      </c>
      <c r="B100" s="17"/>
      <c r="C100" s="17"/>
      <c r="D100" s="17"/>
      <c r="E100" s="24" t="s">
        <v>55</v>
      </c>
      <c r="F100" s="17"/>
      <c r="G100" s="17"/>
      <c r="H100" s="22">
        <f t="shared" si="3"/>
      </c>
      <c r="I100" s="17"/>
      <c r="K100">
        <f t="shared" si="4"/>
      </c>
      <c r="L100" s="44">
        <f>IF(B100&lt;&gt;0,(VLOOKUP(K100,CELK!$K$10:$M$597,2,FALSE)),"")</f>
      </c>
      <c r="M100">
        <f>IF(B100&lt;&gt;0,(VLOOKUP(K100,CELK!$K$10:$M$597,3,FALSE)),"")</f>
      </c>
      <c r="N100">
        <f t="shared" si="5"/>
      </c>
    </row>
    <row r="101" spans="1:14" ht="12.75">
      <c r="A101" s="25" t="s">
        <v>54</v>
      </c>
      <c r="B101" s="17"/>
      <c r="C101" s="17"/>
      <c r="D101" s="17"/>
      <c r="E101" s="26" t="s">
        <v>55</v>
      </c>
      <c r="F101" s="17"/>
      <c r="G101" s="17"/>
      <c r="H101" s="22">
        <f t="shared" si="3"/>
      </c>
      <c r="I101" s="17"/>
      <c r="K101">
        <f t="shared" si="4"/>
      </c>
      <c r="L101" s="44">
        <f>IF(B101&lt;&gt;0,(VLOOKUP(K101,CELK!$K$10:$M$597,2,FALSE)),"")</f>
      </c>
      <c r="M101">
        <f>IF(B101&lt;&gt;0,(VLOOKUP(K101,CELK!$K$10:$M$597,3,FALSE)),"")</f>
      </c>
      <c r="N101">
        <f t="shared" si="5"/>
      </c>
    </row>
    <row r="102" spans="1:18" ht="12.75" customHeight="1">
      <c r="A102" s="5" t="s">
        <v>45</v>
      </c>
      <c r="B102" s="35"/>
      <c r="C102" s="36" t="s">
        <v>39</v>
      </c>
      <c r="D102" s="35"/>
      <c r="E102" s="37" t="s">
        <v>165</v>
      </c>
      <c r="F102" s="35"/>
      <c r="G102" s="35"/>
      <c r="H102" s="22">
        <f t="shared" si="3"/>
      </c>
      <c r="I102" s="38">
        <f>0+Q102</f>
        <v>0</v>
      </c>
      <c r="K102">
        <f t="shared" si="4"/>
      </c>
      <c r="L102" s="44">
        <f>IF(B102&lt;&gt;0,(VLOOKUP(K102,CELK!$K$10:$M$597,2,FALSE)),"")</f>
      </c>
      <c r="M102">
        <f>IF(B102&lt;&gt;0,(VLOOKUP(K102,CELK!$K$10:$M$597,3,FALSE)),"")</f>
      </c>
      <c r="N102">
        <f t="shared" si="5"/>
      </c>
      <c r="O102">
        <f>0+R102</f>
        <v>0</v>
      </c>
      <c r="Q102">
        <f>0+I103</f>
        <v>0</v>
      </c>
      <c r="R102">
        <f>0+O103</f>
        <v>0</v>
      </c>
    </row>
    <row r="103" spans="1:16" ht="12">
      <c r="A103" s="42" t="s">
        <v>47</v>
      </c>
      <c r="B103" s="19" t="s">
        <v>161</v>
      </c>
      <c r="C103" s="19" t="s">
        <v>300</v>
      </c>
      <c r="D103" s="17" t="s">
        <v>55</v>
      </c>
      <c r="E103" s="20" t="s">
        <v>301</v>
      </c>
      <c r="F103" s="21" t="s">
        <v>69</v>
      </c>
      <c r="G103" s="22">
        <v>12</v>
      </c>
      <c r="H103" s="22">
        <f t="shared" si="3"/>
        <v>0</v>
      </c>
      <c r="I103" s="22">
        <f>ROUND(ROUND(H103,2)*ROUND(G103,2),2)</f>
        <v>0</v>
      </c>
      <c r="K103" t="str">
        <f t="shared" si="4"/>
        <v>62631</v>
      </c>
      <c r="L103" s="44">
        <f>IF(B103&lt;&gt;0,(VLOOKUP(K103,CELK!$K$10:$M$597,2,FALSE)),"")</f>
        <v>346</v>
      </c>
      <c r="M103">
        <f>IF(B103&lt;&gt;0,(VLOOKUP(K103,CELK!$K$10:$M$597,3,FALSE)),"")</f>
        <v>0</v>
      </c>
      <c r="N103" t="str">
        <f t="shared" si="5"/>
        <v>=CELK!H346</v>
      </c>
      <c r="O103">
        <f>(I103*21)/100</f>
        <v>0</v>
      </c>
      <c r="P103" t="s">
        <v>26</v>
      </c>
    </row>
    <row r="104" spans="1:14" ht="12">
      <c r="A104" s="23" t="s">
        <v>52</v>
      </c>
      <c r="B104" s="17"/>
      <c r="C104" s="17"/>
      <c r="D104" s="17"/>
      <c r="E104" s="24" t="s">
        <v>55</v>
      </c>
      <c r="F104" s="17"/>
      <c r="G104" s="17"/>
      <c r="H104" s="22">
        <f t="shared" si="3"/>
      </c>
      <c r="I104" s="17"/>
      <c r="K104">
        <f t="shared" si="4"/>
      </c>
      <c r="L104" s="44">
        <f>IF(B104&lt;&gt;0,(VLOOKUP(K104,CELK!$K$10:$M$597,2,FALSE)),"")</f>
      </c>
      <c r="M104">
        <f>IF(B104&lt;&gt;0,(VLOOKUP(K104,CELK!$K$10:$M$597,3,FALSE)),"")</f>
      </c>
      <c r="N104">
        <f t="shared" si="5"/>
      </c>
    </row>
    <row r="105" spans="1:14" ht="12.75">
      <c r="A105" s="25" t="s">
        <v>54</v>
      </c>
      <c r="B105" s="17"/>
      <c r="C105" s="17"/>
      <c r="D105" s="17"/>
      <c r="E105" s="26" t="s">
        <v>55</v>
      </c>
      <c r="F105" s="17"/>
      <c r="G105" s="17"/>
      <c r="H105" s="22">
        <f t="shared" si="3"/>
      </c>
      <c r="I105" s="17"/>
      <c r="K105">
        <f t="shared" si="4"/>
      </c>
      <c r="L105" s="44">
        <f>IF(B105&lt;&gt;0,(VLOOKUP(K105,CELK!$K$10:$M$597,2,FALSE)),"")</f>
      </c>
      <c r="M105">
        <f>IF(B105&lt;&gt;0,(VLOOKUP(K105,CELK!$K$10:$M$597,3,FALSE)),"")</f>
      </c>
      <c r="N105">
        <f t="shared" si="5"/>
      </c>
    </row>
    <row r="106" spans="1:18" ht="12.75" customHeight="1">
      <c r="A106" s="5" t="s">
        <v>45</v>
      </c>
      <c r="B106" s="35"/>
      <c r="C106" s="36" t="s">
        <v>71</v>
      </c>
      <c r="D106" s="35"/>
      <c r="E106" s="37" t="s">
        <v>180</v>
      </c>
      <c r="F106" s="35"/>
      <c r="G106" s="35"/>
      <c r="H106" s="22">
        <f t="shared" si="3"/>
      </c>
      <c r="I106" s="38">
        <f>0+Q106</f>
        <v>0</v>
      </c>
      <c r="K106">
        <f t="shared" si="4"/>
      </c>
      <c r="L106" s="44">
        <f>IF(B106&lt;&gt;0,(VLOOKUP(K106,CELK!$K$10:$M$597,2,FALSE)),"")</f>
      </c>
      <c r="M106">
        <f>IF(B106&lt;&gt;0,(VLOOKUP(K106,CELK!$K$10:$M$597,3,FALSE)),"")</f>
      </c>
      <c r="N106">
        <f t="shared" si="5"/>
      </c>
      <c r="O106">
        <f>0+R106</f>
        <v>0</v>
      </c>
      <c r="Q106">
        <f>0+I107+I110</f>
        <v>0</v>
      </c>
      <c r="R106">
        <f>0+O107+O110</f>
        <v>0</v>
      </c>
    </row>
    <row r="107" spans="1:16" ht="12">
      <c r="A107" s="42" t="s">
        <v>47</v>
      </c>
      <c r="B107" s="19" t="s">
        <v>166</v>
      </c>
      <c r="C107" s="19" t="s">
        <v>182</v>
      </c>
      <c r="D107" s="17" t="s">
        <v>55</v>
      </c>
      <c r="E107" s="20" t="s">
        <v>183</v>
      </c>
      <c r="F107" s="21" t="s">
        <v>69</v>
      </c>
      <c r="G107" s="22">
        <v>380.75</v>
      </c>
      <c r="H107" s="22">
        <f t="shared" si="3"/>
        <v>0</v>
      </c>
      <c r="I107" s="22">
        <f>ROUND(ROUND(H107,2)*ROUND(G107,2),2)</f>
        <v>0</v>
      </c>
      <c r="K107" t="str">
        <f t="shared" si="4"/>
        <v>78321</v>
      </c>
      <c r="L107" s="44">
        <f>IF(B107&lt;&gt;0,(VLOOKUP(K107,CELK!$K$10:$M$597,2,FALSE)),"")</f>
        <v>401</v>
      </c>
      <c r="M107">
        <f>IF(B107&lt;&gt;0,(VLOOKUP(K107,CELK!$K$10:$M$597,3,FALSE)),"")</f>
        <v>0</v>
      </c>
      <c r="N107" t="str">
        <f t="shared" si="5"/>
        <v>=CELK!H401</v>
      </c>
      <c r="O107">
        <f>(I107*21)/100</f>
        <v>0</v>
      </c>
      <c r="P107" t="s">
        <v>26</v>
      </c>
    </row>
    <row r="108" spans="1:14" ht="12">
      <c r="A108" s="23" t="s">
        <v>52</v>
      </c>
      <c r="B108" s="17"/>
      <c r="C108" s="17"/>
      <c r="D108" s="17"/>
      <c r="E108" s="24" t="s">
        <v>184</v>
      </c>
      <c r="F108" s="17"/>
      <c r="G108" s="17"/>
      <c r="H108" s="22">
        <f t="shared" si="3"/>
      </c>
      <c r="I108" s="17"/>
      <c r="K108">
        <f t="shared" si="4"/>
      </c>
      <c r="L108" s="44">
        <f>IF(B108&lt;&gt;0,(VLOOKUP(K108,CELK!$K$10:$M$597,2,FALSE)),"")</f>
      </c>
      <c r="M108">
        <f>IF(B108&lt;&gt;0,(VLOOKUP(K108,CELK!$K$10:$M$597,3,FALSE)),"")</f>
      </c>
      <c r="N108">
        <f t="shared" si="5"/>
      </c>
    </row>
    <row r="109" spans="1:14" ht="12.75">
      <c r="A109" s="27" t="s">
        <v>54</v>
      </c>
      <c r="B109" s="17"/>
      <c r="C109" s="17"/>
      <c r="D109" s="17"/>
      <c r="E109" s="26" t="s">
        <v>55</v>
      </c>
      <c r="F109" s="17"/>
      <c r="G109" s="17"/>
      <c r="H109" s="22">
        <f t="shared" si="3"/>
      </c>
      <c r="I109" s="17"/>
      <c r="K109">
        <f t="shared" si="4"/>
      </c>
      <c r="L109" s="44">
        <f>IF(B109&lt;&gt;0,(VLOOKUP(K109,CELK!$K$10:$M$597,2,FALSE)),"")</f>
      </c>
      <c r="M109">
        <f>IF(B109&lt;&gt;0,(VLOOKUP(K109,CELK!$K$10:$M$597,3,FALSE)),"")</f>
      </c>
      <c r="N109">
        <f t="shared" si="5"/>
      </c>
    </row>
    <row r="110" spans="1:16" ht="12">
      <c r="A110" s="42" t="s">
        <v>47</v>
      </c>
      <c r="B110" s="19" t="s">
        <v>170</v>
      </c>
      <c r="C110" s="19" t="s">
        <v>302</v>
      </c>
      <c r="D110" s="17" t="s">
        <v>55</v>
      </c>
      <c r="E110" s="20" t="s">
        <v>303</v>
      </c>
      <c r="F110" s="21" t="s">
        <v>69</v>
      </c>
      <c r="G110" s="22">
        <v>792</v>
      </c>
      <c r="H110" s="22">
        <f t="shared" si="3"/>
        <v>0</v>
      </c>
      <c r="I110" s="22">
        <f>ROUND(ROUND(H110,2)*ROUND(G110,2),2)</f>
        <v>0</v>
      </c>
      <c r="K110" t="str">
        <f t="shared" si="4"/>
        <v>78322</v>
      </c>
      <c r="L110" s="44">
        <f>IF(B110&lt;&gt;0,(VLOOKUP(K110,CELK!$K$10:$M$597,2,FALSE)),"")</f>
        <v>404</v>
      </c>
      <c r="M110">
        <f>IF(B110&lt;&gt;0,(VLOOKUP(K110,CELK!$K$10:$M$597,3,FALSE)),"")</f>
        <v>0</v>
      </c>
      <c r="N110" t="str">
        <f t="shared" si="5"/>
        <v>=CELK!H404</v>
      </c>
      <c r="O110">
        <f>(I110*21)/100</f>
        <v>0</v>
      </c>
      <c r="P110" t="s">
        <v>26</v>
      </c>
    </row>
    <row r="111" spans="1:14" ht="12">
      <c r="A111" s="23" t="s">
        <v>52</v>
      </c>
      <c r="B111" s="17"/>
      <c r="C111" s="17"/>
      <c r="D111" s="17"/>
      <c r="E111" s="24" t="s">
        <v>55</v>
      </c>
      <c r="F111" s="17"/>
      <c r="G111" s="17"/>
      <c r="H111" s="22">
        <f t="shared" si="3"/>
      </c>
      <c r="I111" s="17"/>
      <c r="K111">
        <f t="shared" si="4"/>
      </c>
      <c r="L111" s="44">
        <f>IF(B111&lt;&gt;0,(VLOOKUP(K111,CELK!$K$10:$M$597,2,FALSE)),"")</f>
      </c>
      <c r="M111">
        <f>IF(B111&lt;&gt;0,(VLOOKUP(K111,CELK!$K$10:$M$597,3,FALSE)),"")</f>
      </c>
      <c r="N111">
        <f t="shared" si="5"/>
      </c>
    </row>
    <row r="112" spans="1:14" ht="12.75">
      <c r="A112" s="25" t="s">
        <v>54</v>
      </c>
      <c r="B112" s="17"/>
      <c r="C112" s="17"/>
      <c r="D112" s="17"/>
      <c r="E112" s="26" t="s">
        <v>304</v>
      </c>
      <c r="F112" s="17"/>
      <c r="G112" s="17"/>
      <c r="H112" s="22">
        <f t="shared" si="3"/>
      </c>
      <c r="I112" s="17"/>
      <c r="K112">
        <f t="shared" si="4"/>
      </c>
      <c r="L112" s="44">
        <f>IF(B112&lt;&gt;0,(VLOOKUP(K112,CELK!$K$10:$M$597,2,FALSE)),"")</f>
      </c>
      <c r="M112">
        <f>IF(B112&lt;&gt;0,(VLOOKUP(K112,CELK!$K$10:$M$597,3,FALSE)),"")</f>
      </c>
      <c r="N112">
        <f t="shared" si="5"/>
      </c>
    </row>
    <row r="113" spans="1:18" ht="12.75" customHeight="1">
      <c r="A113" s="5" t="s">
        <v>45</v>
      </c>
      <c r="B113" s="35"/>
      <c r="C113" s="36" t="s">
        <v>42</v>
      </c>
      <c r="D113" s="35"/>
      <c r="E113" s="37" t="s">
        <v>193</v>
      </c>
      <c r="F113" s="35"/>
      <c r="G113" s="35"/>
      <c r="H113" s="22">
        <f t="shared" si="3"/>
      </c>
      <c r="I113" s="38">
        <f>0+Q113</f>
        <v>0</v>
      </c>
      <c r="K113">
        <f t="shared" si="4"/>
      </c>
      <c r="L113" s="44">
        <f>IF(B113&lt;&gt;0,(VLOOKUP(K113,CELK!$K$10:$M$597,2,FALSE)),"")</f>
      </c>
      <c r="M113">
        <f>IF(B113&lt;&gt;0,(VLOOKUP(K113,CELK!$K$10:$M$597,3,FALSE)),"")</f>
      </c>
      <c r="N113">
        <f t="shared" si="5"/>
      </c>
      <c r="O113">
        <f>0+R113</f>
        <v>0</v>
      </c>
      <c r="Q113">
        <f>0+I114+I117+I120+I123+I126+I129+I132+I135+I138+I141+I144+I147+I150+I153</f>
        <v>0</v>
      </c>
      <c r="R113">
        <f>0+O114+O117+O120+O123+O126+O129+O132+O135+O138+O141+O144+O147+O150+O153</f>
        <v>0</v>
      </c>
    </row>
    <row r="114" spans="1:16" ht="12">
      <c r="A114" s="42" t="s">
        <v>47</v>
      </c>
      <c r="B114" s="19" t="s">
        <v>174</v>
      </c>
      <c r="C114" s="19" t="s">
        <v>305</v>
      </c>
      <c r="D114" s="17" t="s">
        <v>55</v>
      </c>
      <c r="E114" s="20" t="s">
        <v>306</v>
      </c>
      <c r="F114" s="21" t="s">
        <v>104</v>
      </c>
      <c r="G114" s="22">
        <v>10</v>
      </c>
      <c r="H114" s="22">
        <f t="shared" si="3"/>
        <v>0</v>
      </c>
      <c r="I114" s="22">
        <f>ROUND(ROUND(H114,2)*ROUND(G114,2),2)</f>
        <v>0</v>
      </c>
      <c r="K114" t="str">
        <f t="shared" si="4"/>
        <v>9112A1</v>
      </c>
      <c r="L114" s="44">
        <f>IF(B114&lt;&gt;0,(VLOOKUP(K114,CELK!$K$10:$M$597,2,FALSE)),"")</f>
        <v>430</v>
      </c>
      <c r="M114">
        <f>IF(B114&lt;&gt;0,(VLOOKUP(K114,CELK!$K$10:$M$597,3,FALSE)),"")</f>
        <v>0</v>
      </c>
      <c r="N114" t="str">
        <f t="shared" si="5"/>
        <v>=CELK!H430</v>
      </c>
      <c r="O114">
        <f>(I114*21)/100</f>
        <v>0</v>
      </c>
      <c r="P114" t="s">
        <v>26</v>
      </c>
    </row>
    <row r="115" spans="1:14" ht="12">
      <c r="A115" s="23" t="s">
        <v>52</v>
      </c>
      <c r="B115" s="17"/>
      <c r="C115" s="17"/>
      <c r="D115" s="17"/>
      <c r="E115" s="24" t="s">
        <v>55</v>
      </c>
      <c r="F115" s="17"/>
      <c r="G115" s="17"/>
      <c r="H115" s="22">
        <f t="shared" si="3"/>
      </c>
      <c r="I115" s="17"/>
      <c r="K115">
        <f t="shared" si="4"/>
      </c>
      <c r="L115" s="44">
        <f>IF(B115&lt;&gt;0,(VLOOKUP(K115,CELK!$K$10:$M$597,2,FALSE)),"")</f>
      </c>
      <c r="M115">
        <f>IF(B115&lt;&gt;0,(VLOOKUP(K115,CELK!$K$10:$M$597,3,FALSE)),"")</f>
      </c>
      <c r="N115">
        <f t="shared" si="5"/>
      </c>
    </row>
    <row r="116" spans="1:14" ht="12.75">
      <c r="A116" s="27" t="s">
        <v>54</v>
      </c>
      <c r="B116" s="17"/>
      <c r="C116" s="17"/>
      <c r="D116" s="17"/>
      <c r="E116" s="26" t="s">
        <v>55</v>
      </c>
      <c r="F116" s="17"/>
      <c r="G116" s="17"/>
      <c r="H116" s="22">
        <f t="shared" si="3"/>
      </c>
      <c r="I116" s="17"/>
      <c r="K116">
        <f t="shared" si="4"/>
      </c>
      <c r="L116" s="44">
        <f>IF(B116&lt;&gt;0,(VLOOKUP(K116,CELK!$K$10:$M$597,2,FALSE)),"")</f>
      </c>
      <c r="M116">
        <f>IF(B116&lt;&gt;0,(VLOOKUP(K116,CELK!$K$10:$M$597,3,FALSE)),"")</f>
      </c>
      <c r="N116">
        <f t="shared" si="5"/>
      </c>
    </row>
    <row r="117" spans="1:16" ht="12">
      <c r="A117" s="42" t="s">
        <v>47</v>
      </c>
      <c r="B117" s="19" t="s">
        <v>177</v>
      </c>
      <c r="C117" s="19" t="s">
        <v>307</v>
      </c>
      <c r="D117" s="17" t="s">
        <v>55</v>
      </c>
      <c r="E117" s="20" t="s">
        <v>308</v>
      </c>
      <c r="F117" s="21" t="s">
        <v>104</v>
      </c>
      <c r="G117" s="22">
        <v>10</v>
      </c>
      <c r="H117" s="22">
        <f t="shared" si="3"/>
        <v>0</v>
      </c>
      <c r="I117" s="22">
        <f>ROUND(ROUND(H117,2)*ROUND(G117,2),2)</f>
        <v>0</v>
      </c>
      <c r="K117" t="str">
        <f t="shared" si="4"/>
        <v>9112A3</v>
      </c>
      <c r="L117" s="44">
        <f>IF(B117&lt;&gt;0,(VLOOKUP(K117,CELK!$K$10:$M$597,2,FALSE)),"")</f>
        <v>433</v>
      </c>
      <c r="M117">
        <f>IF(B117&lt;&gt;0,(VLOOKUP(K117,CELK!$K$10:$M$597,3,FALSE)),"")</f>
        <v>0</v>
      </c>
      <c r="N117" t="str">
        <f t="shared" si="5"/>
        <v>=CELK!H433</v>
      </c>
      <c r="O117">
        <f>(I117*21)/100</f>
        <v>0</v>
      </c>
      <c r="P117" t="s">
        <v>26</v>
      </c>
    </row>
    <row r="118" spans="1:14" ht="12">
      <c r="A118" s="23" t="s">
        <v>52</v>
      </c>
      <c r="B118" s="17"/>
      <c r="C118" s="17"/>
      <c r="D118" s="17"/>
      <c r="E118" s="24" t="s">
        <v>208</v>
      </c>
      <c r="F118" s="17"/>
      <c r="G118" s="17"/>
      <c r="H118" s="22">
        <f t="shared" si="3"/>
      </c>
      <c r="I118" s="17"/>
      <c r="K118">
        <f t="shared" si="4"/>
      </c>
      <c r="L118" s="44">
        <f>IF(B118&lt;&gt;0,(VLOOKUP(K118,CELK!$K$10:$M$597,2,FALSE)),"")</f>
      </c>
      <c r="M118">
        <f>IF(B118&lt;&gt;0,(VLOOKUP(K118,CELK!$K$10:$M$597,3,FALSE)),"")</f>
      </c>
      <c r="N118">
        <f t="shared" si="5"/>
      </c>
    </row>
    <row r="119" spans="1:14" ht="12.75">
      <c r="A119" s="27" t="s">
        <v>54</v>
      </c>
      <c r="B119" s="17"/>
      <c r="C119" s="17"/>
      <c r="D119" s="17"/>
      <c r="E119" s="26" t="s">
        <v>55</v>
      </c>
      <c r="F119" s="17"/>
      <c r="G119" s="17"/>
      <c r="H119" s="22">
        <f t="shared" si="3"/>
      </c>
      <c r="I119" s="17"/>
      <c r="K119">
        <f t="shared" si="4"/>
      </c>
      <c r="L119" s="44">
        <f>IF(B119&lt;&gt;0,(VLOOKUP(K119,CELK!$K$10:$M$597,2,FALSE)),"")</f>
      </c>
      <c r="M119">
        <f>IF(B119&lt;&gt;0,(VLOOKUP(K119,CELK!$K$10:$M$597,3,FALSE)),"")</f>
      </c>
      <c r="N119">
        <f t="shared" si="5"/>
      </c>
    </row>
    <row r="120" spans="1:16" ht="12">
      <c r="A120" s="42" t="s">
        <v>47</v>
      </c>
      <c r="B120" s="19" t="s">
        <v>181</v>
      </c>
      <c r="C120" s="19" t="s">
        <v>309</v>
      </c>
      <c r="D120" s="17" t="s">
        <v>55</v>
      </c>
      <c r="E120" s="20" t="s">
        <v>310</v>
      </c>
      <c r="F120" s="21" t="s">
        <v>104</v>
      </c>
      <c r="G120" s="22">
        <v>10</v>
      </c>
      <c r="H120" s="22">
        <f t="shared" si="3"/>
        <v>0</v>
      </c>
      <c r="I120" s="22">
        <f>ROUND(ROUND(H120,2)*ROUND(G120,2),2)</f>
        <v>0</v>
      </c>
      <c r="K120" t="str">
        <f t="shared" si="4"/>
        <v>917424</v>
      </c>
      <c r="L120" s="44">
        <f>IF(B120&lt;&gt;0,(VLOOKUP(K120,CELK!$K$10:$M$597,2,FALSE)),"")</f>
        <v>487</v>
      </c>
      <c r="M120">
        <f>IF(B120&lt;&gt;0,(VLOOKUP(K120,CELK!$K$10:$M$597,3,FALSE)),"")</f>
        <v>0</v>
      </c>
      <c r="N120" t="str">
        <f t="shared" si="5"/>
        <v>=CELK!H487</v>
      </c>
      <c r="O120">
        <f>(I120*21)/100</f>
        <v>0</v>
      </c>
      <c r="P120" t="s">
        <v>26</v>
      </c>
    </row>
    <row r="121" spans="1:14" ht="12">
      <c r="A121" s="23" t="s">
        <v>52</v>
      </c>
      <c r="B121" s="17"/>
      <c r="C121" s="17"/>
      <c r="D121" s="17"/>
      <c r="E121" s="24" t="s">
        <v>311</v>
      </c>
      <c r="F121" s="17"/>
      <c r="G121" s="17"/>
      <c r="H121" s="22">
        <f t="shared" si="3"/>
      </c>
      <c r="I121" s="17"/>
      <c r="K121">
        <f t="shared" si="4"/>
      </c>
      <c r="L121" s="44">
        <f>IF(B121&lt;&gt;0,(VLOOKUP(K121,CELK!$K$10:$M$597,2,FALSE)),"")</f>
      </c>
      <c r="M121">
        <f>IF(B121&lt;&gt;0,(VLOOKUP(K121,CELK!$K$10:$M$597,3,FALSE)),"")</f>
      </c>
      <c r="N121">
        <f t="shared" si="5"/>
      </c>
    </row>
    <row r="122" spans="1:14" ht="12.75">
      <c r="A122" s="27" t="s">
        <v>54</v>
      </c>
      <c r="B122" s="17"/>
      <c r="C122" s="17"/>
      <c r="D122" s="17"/>
      <c r="E122" s="26" t="s">
        <v>226</v>
      </c>
      <c r="F122" s="17"/>
      <c r="G122" s="17"/>
      <c r="H122" s="22">
        <f t="shared" si="3"/>
      </c>
      <c r="I122" s="17"/>
      <c r="K122">
        <f t="shared" si="4"/>
      </c>
      <c r="L122" s="44">
        <f>IF(B122&lt;&gt;0,(VLOOKUP(K122,CELK!$K$10:$M$597,2,FALSE)),"")</f>
      </c>
      <c r="M122">
        <f>IF(B122&lt;&gt;0,(VLOOKUP(K122,CELK!$K$10:$M$597,3,FALSE)),"")</f>
      </c>
      <c r="N122">
        <f t="shared" si="5"/>
      </c>
    </row>
    <row r="123" spans="1:16" ht="12">
      <c r="A123" s="42" t="s">
        <v>47</v>
      </c>
      <c r="B123" s="19" t="s">
        <v>185</v>
      </c>
      <c r="C123" s="19" t="s">
        <v>312</v>
      </c>
      <c r="D123" s="17" t="s">
        <v>55</v>
      </c>
      <c r="E123" s="20" t="s">
        <v>313</v>
      </c>
      <c r="F123" s="21" t="s">
        <v>104</v>
      </c>
      <c r="G123" s="22">
        <v>3</v>
      </c>
      <c r="H123" s="22">
        <f t="shared" si="3"/>
        <v>0</v>
      </c>
      <c r="I123" s="22">
        <f>ROUND(ROUND(H123,2)*ROUND(G123,2),2)</f>
        <v>0</v>
      </c>
      <c r="K123" t="str">
        <f t="shared" si="4"/>
        <v>919146</v>
      </c>
      <c r="L123" s="44">
        <f>IF(B123&lt;&gt;0,(VLOOKUP(K123,CELK!$K$10:$M$597,2,FALSE)),"")</f>
        <v>496</v>
      </c>
      <c r="M123">
        <f>IF(B123&lt;&gt;0,(VLOOKUP(K123,CELK!$K$10:$M$597,3,FALSE)),"")</f>
        <v>0</v>
      </c>
      <c r="N123" t="str">
        <f t="shared" si="5"/>
        <v>=CELK!H496</v>
      </c>
      <c r="O123">
        <f>(I123*21)/100</f>
        <v>0</v>
      </c>
      <c r="P123" t="s">
        <v>26</v>
      </c>
    </row>
    <row r="124" spans="1:14" ht="12">
      <c r="A124" s="23" t="s">
        <v>52</v>
      </c>
      <c r="B124" s="17"/>
      <c r="C124" s="17"/>
      <c r="D124" s="17"/>
      <c r="E124" s="24" t="s">
        <v>55</v>
      </c>
      <c r="F124" s="17"/>
      <c r="G124" s="17"/>
      <c r="H124" s="22">
        <f t="shared" si="3"/>
      </c>
      <c r="I124" s="17"/>
      <c r="K124">
        <f t="shared" si="4"/>
      </c>
      <c r="L124" s="44">
        <f>IF(B124&lt;&gt;0,(VLOOKUP(K124,CELK!$K$10:$M$597,2,FALSE)),"")</f>
      </c>
      <c r="M124">
        <f>IF(B124&lt;&gt;0,(VLOOKUP(K124,CELK!$K$10:$M$597,3,FALSE)),"")</f>
      </c>
      <c r="N124">
        <f t="shared" si="5"/>
      </c>
    </row>
    <row r="125" spans="1:14" ht="12.75">
      <c r="A125" s="27" t="s">
        <v>54</v>
      </c>
      <c r="B125" s="17"/>
      <c r="C125" s="17"/>
      <c r="D125" s="17"/>
      <c r="E125" s="26" t="s">
        <v>314</v>
      </c>
      <c r="F125" s="17"/>
      <c r="G125" s="17"/>
      <c r="H125" s="22">
        <f t="shared" si="3"/>
      </c>
      <c r="I125" s="17"/>
      <c r="K125">
        <f t="shared" si="4"/>
      </c>
      <c r="L125" s="44">
        <f>IF(B125&lt;&gt;0,(VLOOKUP(K125,CELK!$K$10:$M$597,2,FALSE)),"")</f>
      </c>
      <c r="M125">
        <f>IF(B125&lt;&gt;0,(VLOOKUP(K125,CELK!$K$10:$M$597,3,FALSE)),"")</f>
      </c>
      <c r="N125">
        <f t="shared" si="5"/>
      </c>
    </row>
    <row r="126" spans="1:16" ht="12">
      <c r="A126" s="42" t="s">
        <v>47</v>
      </c>
      <c r="B126" s="19" t="s">
        <v>189</v>
      </c>
      <c r="C126" s="19" t="s">
        <v>315</v>
      </c>
      <c r="D126" s="17" t="s">
        <v>55</v>
      </c>
      <c r="E126" s="20" t="s">
        <v>316</v>
      </c>
      <c r="F126" s="21" t="s">
        <v>74</v>
      </c>
      <c r="G126" s="22">
        <v>100</v>
      </c>
      <c r="H126" s="22">
        <f t="shared" si="3"/>
        <v>0</v>
      </c>
      <c r="I126" s="22">
        <f>ROUND(ROUND(H126,2)*ROUND(G126,2),2)</f>
        <v>0</v>
      </c>
      <c r="K126" t="str">
        <f t="shared" si="4"/>
        <v>919154</v>
      </c>
      <c r="L126" s="44">
        <f>IF(B126&lt;&gt;0,(VLOOKUP(K126,CELK!$K$10:$M$597,2,FALSE)),"")</f>
        <v>499</v>
      </c>
      <c r="M126">
        <f>IF(B126&lt;&gt;0,(VLOOKUP(K126,CELK!$K$10:$M$597,3,FALSE)),"")</f>
        <v>0</v>
      </c>
      <c r="N126" t="str">
        <f t="shared" si="5"/>
        <v>=CELK!H499</v>
      </c>
      <c r="O126">
        <f>(I126*21)/100</f>
        <v>0</v>
      </c>
      <c r="P126" t="s">
        <v>26</v>
      </c>
    </row>
    <row r="127" spans="1:14" ht="12">
      <c r="A127" s="23" t="s">
        <v>52</v>
      </c>
      <c r="B127" s="17"/>
      <c r="C127" s="17"/>
      <c r="D127" s="17"/>
      <c r="E127" s="24" t="s">
        <v>55</v>
      </c>
      <c r="F127" s="17"/>
      <c r="G127" s="17"/>
      <c r="H127" s="22">
        <f t="shared" si="3"/>
      </c>
      <c r="I127" s="17"/>
      <c r="K127">
        <f t="shared" si="4"/>
      </c>
      <c r="L127" s="44">
        <f>IF(B127&lt;&gt;0,(VLOOKUP(K127,CELK!$K$10:$M$597,2,FALSE)),"")</f>
      </c>
      <c r="M127">
        <f>IF(B127&lt;&gt;0,(VLOOKUP(K127,CELK!$K$10:$M$597,3,FALSE)),"")</f>
      </c>
      <c r="N127">
        <f t="shared" si="5"/>
      </c>
    </row>
    <row r="128" spans="1:14" ht="12.75">
      <c r="A128" s="27" t="s">
        <v>54</v>
      </c>
      <c r="B128" s="17"/>
      <c r="C128" s="17"/>
      <c r="D128" s="17"/>
      <c r="E128" s="26" t="s">
        <v>55</v>
      </c>
      <c r="F128" s="17"/>
      <c r="G128" s="17"/>
      <c r="H128" s="22">
        <f t="shared" si="3"/>
      </c>
      <c r="I128" s="17"/>
      <c r="K128">
        <f t="shared" si="4"/>
      </c>
      <c r="L128" s="44">
        <f>IF(B128&lt;&gt;0,(VLOOKUP(K128,CELK!$K$10:$M$597,2,FALSE)),"")</f>
      </c>
      <c r="M128">
        <f>IF(B128&lt;&gt;0,(VLOOKUP(K128,CELK!$K$10:$M$597,3,FALSE)),"")</f>
      </c>
      <c r="N128">
        <f t="shared" si="5"/>
      </c>
    </row>
    <row r="129" spans="1:16" ht="12">
      <c r="A129" s="42" t="s">
        <v>47</v>
      </c>
      <c r="B129" s="19" t="s">
        <v>194</v>
      </c>
      <c r="C129" s="19" t="s">
        <v>317</v>
      </c>
      <c r="D129" s="17" t="s">
        <v>55</v>
      </c>
      <c r="E129" s="20" t="s">
        <v>318</v>
      </c>
      <c r="F129" s="21" t="s">
        <v>104</v>
      </c>
      <c r="G129" s="22">
        <v>50</v>
      </c>
      <c r="H129" s="22">
        <f t="shared" si="3"/>
        <v>0</v>
      </c>
      <c r="I129" s="22">
        <f>ROUND(ROUND(H129,2)*ROUND(G129,2),2)</f>
        <v>0</v>
      </c>
      <c r="K129" t="str">
        <f t="shared" si="4"/>
        <v>931328</v>
      </c>
      <c r="L129" s="44">
        <f>IF(B129&lt;&gt;0,(VLOOKUP(K129,CELK!$K$10:$M$597,2,FALSE)),"")</f>
        <v>502</v>
      </c>
      <c r="M129">
        <f>IF(B129&lt;&gt;0,(VLOOKUP(K129,CELK!$K$10:$M$597,3,FALSE)),"")</f>
        <v>0</v>
      </c>
      <c r="N129" t="str">
        <f t="shared" si="5"/>
        <v>=CELK!H502</v>
      </c>
      <c r="O129">
        <f>(I129*21)/100</f>
        <v>0</v>
      </c>
      <c r="P129" t="s">
        <v>26</v>
      </c>
    </row>
    <row r="130" spans="1:14" ht="12">
      <c r="A130" s="23" t="s">
        <v>52</v>
      </c>
      <c r="B130" s="17"/>
      <c r="C130" s="17"/>
      <c r="D130" s="17"/>
      <c r="E130" s="24" t="s">
        <v>55</v>
      </c>
      <c r="F130" s="17"/>
      <c r="G130" s="17"/>
      <c r="H130" s="22">
        <f t="shared" si="3"/>
      </c>
      <c r="I130" s="17"/>
      <c r="K130">
        <f t="shared" si="4"/>
      </c>
      <c r="L130" s="44">
        <f>IF(B130&lt;&gt;0,(VLOOKUP(K130,CELK!$K$10:$M$597,2,FALSE)),"")</f>
      </c>
      <c r="M130">
        <f>IF(B130&lt;&gt;0,(VLOOKUP(K130,CELK!$K$10:$M$597,3,FALSE)),"")</f>
      </c>
      <c r="N130">
        <f t="shared" si="5"/>
      </c>
    </row>
    <row r="131" spans="1:14" ht="12.75">
      <c r="A131" s="27" t="s">
        <v>54</v>
      </c>
      <c r="B131" s="17"/>
      <c r="C131" s="17"/>
      <c r="D131" s="17"/>
      <c r="E131" s="26" t="s">
        <v>55</v>
      </c>
      <c r="F131" s="17"/>
      <c r="G131" s="17"/>
      <c r="H131" s="22">
        <f t="shared" si="3"/>
      </c>
      <c r="I131" s="17"/>
      <c r="K131">
        <f t="shared" si="4"/>
      </c>
      <c r="L131" s="44">
        <f>IF(B131&lt;&gt;0,(VLOOKUP(K131,CELK!$K$10:$M$597,2,FALSE)),"")</f>
      </c>
      <c r="M131">
        <f>IF(B131&lt;&gt;0,(VLOOKUP(K131,CELK!$K$10:$M$597,3,FALSE)),"")</f>
      </c>
      <c r="N131">
        <f t="shared" si="5"/>
      </c>
    </row>
    <row r="132" spans="1:16" ht="12">
      <c r="A132" s="42" t="s">
        <v>47</v>
      </c>
      <c r="B132" s="19" t="s">
        <v>198</v>
      </c>
      <c r="C132" s="19" t="s">
        <v>319</v>
      </c>
      <c r="D132" s="17" t="s">
        <v>55</v>
      </c>
      <c r="E132" s="20" t="s">
        <v>320</v>
      </c>
      <c r="F132" s="21" t="s">
        <v>104</v>
      </c>
      <c r="G132" s="22">
        <v>5</v>
      </c>
      <c r="H132" s="22">
        <f t="shared" si="3"/>
        <v>0</v>
      </c>
      <c r="I132" s="22">
        <f>ROUND(ROUND(H132,2)*ROUND(G132,2),2)</f>
        <v>0</v>
      </c>
      <c r="K132" t="str">
        <f t="shared" si="4"/>
        <v>931337</v>
      </c>
      <c r="L132" s="44">
        <f>IF(B132&lt;&gt;0,(VLOOKUP(K132,CELK!$K$10:$M$597,2,FALSE)),"")</f>
        <v>505</v>
      </c>
      <c r="M132">
        <f>IF(B132&lt;&gt;0,(VLOOKUP(K132,CELK!$K$10:$M$597,3,FALSE)),"")</f>
        <v>0</v>
      </c>
      <c r="N132" t="str">
        <f t="shared" si="5"/>
        <v>=CELK!H505</v>
      </c>
      <c r="O132">
        <f>(I132*21)/100</f>
        <v>0</v>
      </c>
      <c r="P132" t="s">
        <v>26</v>
      </c>
    </row>
    <row r="133" spans="1:14" ht="12">
      <c r="A133" s="23" t="s">
        <v>52</v>
      </c>
      <c r="B133" s="17"/>
      <c r="C133" s="17"/>
      <c r="D133" s="17"/>
      <c r="E133" s="24" t="s">
        <v>55</v>
      </c>
      <c r="F133" s="17"/>
      <c r="G133" s="17"/>
      <c r="H133" s="22">
        <f t="shared" si="3"/>
      </c>
      <c r="I133" s="17"/>
      <c r="K133">
        <f t="shared" si="4"/>
      </c>
      <c r="L133" s="44">
        <f>IF(B133&lt;&gt;0,(VLOOKUP(K133,CELK!$K$10:$M$597,2,FALSE)),"")</f>
      </c>
      <c r="M133">
        <f>IF(B133&lt;&gt;0,(VLOOKUP(K133,CELK!$K$10:$M$597,3,FALSE)),"")</f>
      </c>
      <c r="N133">
        <f t="shared" si="5"/>
      </c>
    </row>
    <row r="134" spans="1:14" ht="12.75">
      <c r="A134" s="27" t="s">
        <v>54</v>
      </c>
      <c r="B134" s="17"/>
      <c r="C134" s="17"/>
      <c r="D134" s="17"/>
      <c r="E134" s="26" t="s">
        <v>55</v>
      </c>
      <c r="F134" s="17"/>
      <c r="G134" s="17"/>
      <c r="H134" s="22">
        <f t="shared" si="3"/>
      </c>
      <c r="I134" s="17"/>
      <c r="K134">
        <f t="shared" si="4"/>
      </c>
      <c r="L134" s="44">
        <f>IF(B134&lt;&gt;0,(VLOOKUP(K134,CELK!$K$10:$M$597,2,FALSE)),"")</f>
      </c>
      <c r="M134">
        <f>IF(B134&lt;&gt;0,(VLOOKUP(K134,CELK!$K$10:$M$597,3,FALSE)),"")</f>
      </c>
      <c r="N134">
        <f t="shared" si="5"/>
      </c>
    </row>
    <row r="135" spans="1:16" ht="12">
      <c r="A135" s="42" t="s">
        <v>47</v>
      </c>
      <c r="B135" s="19" t="s">
        <v>202</v>
      </c>
      <c r="C135" s="19" t="s">
        <v>321</v>
      </c>
      <c r="D135" s="17" t="s">
        <v>55</v>
      </c>
      <c r="E135" s="20" t="s">
        <v>322</v>
      </c>
      <c r="F135" s="21" t="s">
        <v>104</v>
      </c>
      <c r="G135" s="22">
        <v>12</v>
      </c>
      <c r="H135" s="22">
        <f t="shared" si="3"/>
        <v>0</v>
      </c>
      <c r="I135" s="22">
        <f>ROUND(ROUND(H135,2)*ROUND(G135,2),2)</f>
        <v>0</v>
      </c>
      <c r="K135" t="str">
        <f t="shared" si="4"/>
        <v>93150R</v>
      </c>
      <c r="L135" s="44">
        <f>IF(B135&lt;&gt;0,(VLOOKUP(K135,CELK!$K$10:$M$597,2,FALSE)),"")</f>
        <v>508</v>
      </c>
      <c r="M135">
        <f>IF(B135&lt;&gt;0,(VLOOKUP(K135,CELK!$K$10:$M$597,3,FALSE)),"")</f>
        <v>0</v>
      </c>
      <c r="N135" t="str">
        <f t="shared" si="5"/>
        <v>=CELK!H508</v>
      </c>
      <c r="O135">
        <f>(I135*21)/100</f>
        <v>0</v>
      </c>
      <c r="P135" t="s">
        <v>26</v>
      </c>
    </row>
    <row r="136" spans="1:14" ht="12">
      <c r="A136" s="23" t="s">
        <v>52</v>
      </c>
      <c r="B136" s="17"/>
      <c r="C136" s="17"/>
      <c r="D136" s="17"/>
      <c r="E136" s="24" t="s">
        <v>323</v>
      </c>
      <c r="F136" s="17"/>
      <c r="G136" s="17"/>
      <c r="H136" s="22">
        <f t="shared" si="3"/>
      </c>
      <c r="I136" s="17"/>
      <c r="K136">
        <f t="shared" si="4"/>
      </c>
      <c r="L136" s="44">
        <f>IF(B136&lt;&gt;0,(VLOOKUP(K136,CELK!$K$10:$M$597,2,FALSE)),"")</f>
      </c>
      <c r="M136">
        <f>IF(B136&lt;&gt;0,(VLOOKUP(K136,CELK!$K$10:$M$597,3,FALSE)),"")</f>
      </c>
      <c r="N136">
        <f t="shared" si="5"/>
      </c>
    </row>
    <row r="137" spans="1:14" ht="12.75">
      <c r="A137" s="27" t="s">
        <v>54</v>
      </c>
      <c r="B137" s="17"/>
      <c r="C137" s="17"/>
      <c r="D137" s="17"/>
      <c r="E137" s="26" t="s">
        <v>55</v>
      </c>
      <c r="F137" s="17"/>
      <c r="G137" s="17"/>
      <c r="H137" s="22">
        <f t="shared" si="3"/>
      </c>
      <c r="I137" s="17"/>
      <c r="K137">
        <f t="shared" si="4"/>
      </c>
      <c r="L137" s="44">
        <f>IF(B137&lt;&gt;0,(VLOOKUP(K137,CELK!$K$10:$M$597,2,FALSE)),"")</f>
      </c>
      <c r="M137">
        <f>IF(B137&lt;&gt;0,(VLOOKUP(K137,CELK!$K$10:$M$597,3,FALSE)),"")</f>
      </c>
      <c r="N137">
        <f t="shared" si="5"/>
      </c>
    </row>
    <row r="138" spans="1:16" ht="12">
      <c r="A138" s="42" t="s">
        <v>47</v>
      </c>
      <c r="B138" s="19" t="s">
        <v>205</v>
      </c>
      <c r="C138" s="19" t="s">
        <v>324</v>
      </c>
      <c r="D138" s="17" t="s">
        <v>55</v>
      </c>
      <c r="E138" s="20" t="s">
        <v>325</v>
      </c>
      <c r="F138" s="21" t="s">
        <v>69</v>
      </c>
      <c r="G138" s="22">
        <v>46.8</v>
      </c>
      <c r="H138" s="22">
        <f t="shared" si="3"/>
        <v>0</v>
      </c>
      <c r="I138" s="22">
        <f>ROUND(ROUND(H138,2)*ROUND(G138,2),2)</f>
        <v>0</v>
      </c>
      <c r="K138" t="str">
        <f t="shared" si="4"/>
        <v>932111</v>
      </c>
      <c r="L138" s="44">
        <f>IF(B138&lt;&gt;0,(VLOOKUP(K138,CELK!$K$10:$M$597,2,FALSE)),"")</f>
        <v>517</v>
      </c>
      <c r="M138">
        <f>IF(B138&lt;&gt;0,(VLOOKUP(K138,CELK!$K$10:$M$597,3,FALSE)),"")</f>
        <v>0</v>
      </c>
      <c r="N138" t="str">
        <f t="shared" si="5"/>
        <v>=CELK!H517</v>
      </c>
      <c r="O138">
        <f>(I138*21)/100</f>
        <v>0</v>
      </c>
      <c r="P138" t="s">
        <v>26</v>
      </c>
    </row>
    <row r="139" spans="1:14" ht="12">
      <c r="A139" s="23" t="s">
        <v>52</v>
      </c>
      <c r="B139" s="17"/>
      <c r="C139" s="17"/>
      <c r="D139" s="17"/>
      <c r="E139" s="24" t="s">
        <v>326</v>
      </c>
      <c r="F139" s="17"/>
      <c r="G139" s="17"/>
      <c r="H139" s="22">
        <f aca="true" t="shared" si="6" ref="H139:H155">M139</f>
      </c>
      <c r="I139" s="17"/>
      <c r="K139">
        <f aca="true" t="shared" si="7" ref="K139:K155">IF(B139&lt;&gt;0,C139&amp;D139,"")</f>
      </c>
      <c r="L139" s="44">
        <f>IF(B139&lt;&gt;0,(VLOOKUP(K139,CELK!$K$10:$M$597,2,FALSE)),"")</f>
      </c>
      <c r="M139">
        <f>IF(B139&lt;&gt;0,(VLOOKUP(K139,CELK!$K$10:$M$597,3,FALSE)),"")</f>
      </c>
      <c r="N139">
        <f aca="true" t="shared" si="8" ref="N139:N155">IF(B139&lt;&gt;0,"=CELK!H"&amp;L139,"")</f>
      </c>
    </row>
    <row r="140" spans="1:14" ht="12.75">
      <c r="A140" s="27" t="s">
        <v>54</v>
      </c>
      <c r="B140" s="17"/>
      <c r="C140" s="17"/>
      <c r="D140" s="17"/>
      <c r="E140" s="26" t="s">
        <v>55</v>
      </c>
      <c r="F140" s="17"/>
      <c r="G140" s="17"/>
      <c r="H140" s="22">
        <f t="shared" si="6"/>
      </c>
      <c r="I140" s="17"/>
      <c r="K140">
        <f t="shared" si="7"/>
      </c>
      <c r="L140" s="44">
        <f>IF(B140&lt;&gt;0,(VLOOKUP(K140,CELK!$K$10:$M$597,2,FALSE)),"")</f>
      </c>
      <c r="M140">
        <f>IF(B140&lt;&gt;0,(VLOOKUP(K140,CELK!$K$10:$M$597,3,FALSE)),"")</f>
      </c>
      <c r="N140">
        <f t="shared" si="8"/>
      </c>
    </row>
    <row r="141" spans="1:16" ht="12">
      <c r="A141" s="42" t="s">
        <v>47</v>
      </c>
      <c r="B141" s="19" t="s">
        <v>209</v>
      </c>
      <c r="C141" s="19" t="s">
        <v>327</v>
      </c>
      <c r="D141" s="17" t="s">
        <v>55</v>
      </c>
      <c r="E141" s="20" t="s">
        <v>328</v>
      </c>
      <c r="F141" s="21" t="s">
        <v>69</v>
      </c>
      <c r="G141" s="22">
        <v>72</v>
      </c>
      <c r="H141" s="22">
        <f t="shared" si="6"/>
        <v>0</v>
      </c>
      <c r="I141" s="22">
        <f>ROUND(ROUND(H141,2)*ROUND(G141,2),2)</f>
        <v>0</v>
      </c>
      <c r="K141" t="str">
        <f t="shared" si="7"/>
        <v>932112</v>
      </c>
      <c r="L141" s="44">
        <f>IF(B141&lt;&gt;0,(VLOOKUP(K141,CELK!$K$10:$M$597,2,FALSE)),"")</f>
        <v>520</v>
      </c>
      <c r="M141">
        <f>IF(B141&lt;&gt;0,(VLOOKUP(K141,CELK!$K$10:$M$597,3,FALSE)),"")</f>
        <v>0</v>
      </c>
      <c r="N141" t="str">
        <f t="shared" si="8"/>
        <v>=CELK!H520</v>
      </c>
      <c r="O141">
        <f>(I141*21)/100</f>
        <v>0</v>
      </c>
      <c r="P141" t="s">
        <v>26</v>
      </c>
    </row>
    <row r="142" spans="1:14" ht="12">
      <c r="A142" s="23" t="s">
        <v>52</v>
      </c>
      <c r="B142" s="17"/>
      <c r="C142" s="17"/>
      <c r="D142" s="17"/>
      <c r="E142" s="24" t="s">
        <v>55</v>
      </c>
      <c r="F142" s="17"/>
      <c r="G142" s="17"/>
      <c r="H142" s="22">
        <f t="shared" si="6"/>
      </c>
      <c r="I142" s="17"/>
      <c r="K142">
        <f t="shared" si="7"/>
      </c>
      <c r="L142" s="44">
        <f>IF(B142&lt;&gt;0,(VLOOKUP(K142,CELK!$K$10:$M$597,2,FALSE)),"")</f>
      </c>
      <c r="M142">
        <f>IF(B142&lt;&gt;0,(VLOOKUP(K142,CELK!$K$10:$M$597,3,FALSE)),"")</f>
      </c>
      <c r="N142">
        <f t="shared" si="8"/>
      </c>
    </row>
    <row r="143" spans="1:14" ht="12.75">
      <c r="A143" s="27" t="s">
        <v>54</v>
      </c>
      <c r="B143" s="17"/>
      <c r="C143" s="17"/>
      <c r="D143" s="17"/>
      <c r="E143" s="26" t="s">
        <v>55</v>
      </c>
      <c r="F143" s="17"/>
      <c r="G143" s="17"/>
      <c r="H143" s="22">
        <f t="shared" si="6"/>
      </c>
      <c r="I143" s="17"/>
      <c r="K143">
        <f t="shared" si="7"/>
      </c>
      <c r="L143" s="44">
        <f>IF(B143&lt;&gt;0,(VLOOKUP(K143,CELK!$K$10:$M$597,2,FALSE)),"")</f>
      </c>
      <c r="M143">
        <f>IF(B143&lt;&gt;0,(VLOOKUP(K143,CELK!$K$10:$M$597,3,FALSE)),"")</f>
      </c>
      <c r="N143">
        <f t="shared" si="8"/>
      </c>
    </row>
    <row r="144" spans="1:16" ht="12">
      <c r="A144" s="42" t="s">
        <v>47</v>
      </c>
      <c r="B144" s="19" t="s">
        <v>213</v>
      </c>
      <c r="C144" s="19" t="s">
        <v>228</v>
      </c>
      <c r="D144" s="17" t="s">
        <v>55</v>
      </c>
      <c r="E144" s="20" t="s">
        <v>229</v>
      </c>
      <c r="F144" s="21" t="s">
        <v>230</v>
      </c>
      <c r="G144" s="22">
        <v>1900</v>
      </c>
      <c r="H144" s="22">
        <f t="shared" si="6"/>
        <v>0</v>
      </c>
      <c r="I144" s="22">
        <f>ROUND(ROUND(H144,2)*ROUND(G144,2),2)</f>
        <v>0</v>
      </c>
      <c r="K144" t="str">
        <f t="shared" si="7"/>
        <v>93650</v>
      </c>
      <c r="L144" s="44">
        <f>IF(B144&lt;&gt;0,(VLOOKUP(K144,CELK!$K$10:$M$597,2,FALSE)),"")</f>
        <v>526</v>
      </c>
      <c r="M144">
        <f>IF(B144&lt;&gt;0,(VLOOKUP(K144,CELK!$K$10:$M$597,3,FALSE)),"")</f>
        <v>0</v>
      </c>
      <c r="N144" t="str">
        <f t="shared" si="8"/>
        <v>=CELK!H526</v>
      </c>
      <c r="O144">
        <f>(I144*21)/100</f>
        <v>0</v>
      </c>
      <c r="P144" t="s">
        <v>26</v>
      </c>
    </row>
    <row r="145" spans="1:14" ht="12">
      <c r="A145" s="23" t="s">
        <v>52</v>
      </c>
      <c r="B145" s="17"/>
      <c r="C145" s="17"/>
      <c r="D145" s="17"/>
      <c r="E145" s="24" t="s">
        <v>55</v>
      </c>
      <c r="F145" s="17"/>
      <c r="G145" s="17"/>
      <c r="H145" s="22">
        <f t="shared" si="6"/>
      </c>
      <c r="I145" s="17"/>
      <c r="K145">
        <f t="shared" si="7"/>
      </c>
      <c r="L145" s="44">
        <f>IF(B145&lt;&gt;0,(VLOOKUP(K145,CELK!$K$10:$M$597,2,FALSE)),"")</f>
      </c>
      <c r="M145">
        <f>IF(B145&lt;&gt;0,(VLOOKUP(K145,CELK!$K$10:$M$597,3,FALSE)),"")</f>
      </c>
      <c r="N145">
        <f t="shared" si="8"/>
      </c>
    </row>
    <row r="146" spans="1:14" ht="12.75">
      <c r="A146" s="27" t="s">
        <v>54</v>
      </c>
      <c r="B146" s="17"/>
      <c r="C146" s="17"/>
      <c r="D146" s="17"/>
      <c r="E146" s="26" t="s">
        <v>55</v>
      </c>
      <c r="F146" s="17"/>
      <c r="G146" s="17"/>
      <c r="H146" s="22">
        <f t="shared" si="6"/>
      </c>
      <c r="I146" s="17"/>
      <c r="K146">
        <f t="shared" si="7"/>
      </c>
      <c r="L146" s="44">
        <f>IF(B146&lt;&gt;0,(VLOOKUP(K146,CELK!$K$10:$M$597,2,FALSE)),"")</f>
      </c>
      <c r="M146">
        <f>IF(B146&lt;&gt;0,(VLOOKUP(K146,CELK!$K$10:$M$597,3,FALSE)),"")</f>
      </c>
      <c r="N146">
        <f t="shared" si="8"/>
      </c>
    </row>
    <row r="147" spans="1:16" ht="12">
      <c r="A147" s="42" t="s">
        <v>47</v>
      </c>
      <c r="B147" s="19" t="s">
        <v>218</v>
      </c>
      <c r="C147" s="19" t="s">
        <v>242</v>
      </c>
      <c r="D147" s="17" t="s">
        <v>55</v>
      </c>
      <c r="E147" s="20" t="s">
        <v>243</v>
      </c>
      <c r="F147" s="21" t="s">
        <v>110</v>
      </c>
      <c r="G147" s="22">
        <v>38.27</v>
      </c>
      <c r="H147" s="22">
        <f t="shared" si="6"/>
        <v>0</v>
      </c>
      <c r="I147" s="22">
        <f>ROUND(ROUND(H147,2)*ROUND(G147,2),2)</f>
        <v>0</v>
      </c>
      <c r="K147" t="str">
        <f t="shared" si="7"/>
        <v>967168</v>
      </c>
      <c r="L147" s="44">
        <f>IF(B147&lt;&gt;0,(VLOOKUP(K147,CELK!$K$10:$M$597,2,FALSE)),"")</f>
        <v>574</v>
      </c>
      <c r="M147">
        <f>IF(B147&lt;&gt;0,(VLOOKUP(K147,CELK!$K$10:$M$597,3,FALSE)),"")</f>
        <v>0</v>
      </c>
      <c r="N147" t="str">
        <f t="shared" si="8"/>
        <v>=CELK!H574</v>
      </c>
      <c r="O147">
        <f>(I147*21)/100</f>
        <v>0</v>
      </c>
      <c r="P147" t="s">
        <v>26</v>
      </c>
    </row>
    <row r="148" spans="1:14" ht="12">
      <c r="A148" s="23" t="s">
        <v>52</v>
      </c>
      <c r="B148" s="17"/>
      <c r="C148" s="17"/>
      <c r="D148" s="17"/>
      <c r="E148" s="24" t="s">
        <v>55</v>
      </c>
      <c r="F148" s="17"/>
      <c r="G148" s="17"/>
      <c r="H148" s="22">
        <f t="shared" si="6"/>
      </c>
      <c r="I148" s="17"/>
      <c r="K148">
        <f t="shared" si="7"/>
      </c>
      <c r="L148" s="44">
        <f>IF(B148&lt;&gt;0,(VLOOKUP(K148,CELK!$K$10:$M$597,2,FALSE)),"")</f>
      </c>
      <c r="M148">
        <f>IF(B148&lt;&gt;0,(VLOOKUP(K148,CELK!$K$10:$M$597,3,FALSE)),"")</f>
      </c>
      <c r="N148">
        <f t="shared" si="8"/>
      </c>
    </row>
    <row r="149" spans="1:14" ht="12.75">
      <c r="A149" s="27" t="s">
        <v>54</v>
      </c>
      <c r="B149" s="17"/>
      <c r="C149" s="17"/>
      <c r="D149" s="17"/>
      <c r="E149" s="26" t="s">
        <v>55</v>
      </c>
      <c r="F149" s="17"/>
      <c r="G149" s="17"/>
      <c r="H149" s="22">
        <f t="shared" si="6"/>
      </c>
      <c r="I149" s="17"/>
      <c r="K149">
        <f t="shared" si="7"/>
      </c>
      <c r="L149" s="44">
        <f>IF(B149&lt;&gt;0,(VLOOKUP(K149,CELK!$K$10:$M$597,2,FALSE)),"")</f>
      </c>
      <c r="M149">
        <f>IF(B149&lt;&gt;0,(VLOOKUP(K149,CELK!$K$10:$M$597,3,FALSE)),"")</f>
      </c>
      <c r="N149">
        <f t="shared" si="8"/>
      </c>
    </row>
    <row r="150" spans="1:16" ht="12">
      <c r="A150" s="42" t="s">
        <v>47</v>
      </c>
      <c r="B150" s="19" t="s">
        <v>222</v>
      </c>
      <c r="C150" s="19" t="s">
        <v>245</v>
      </c>
      <c r="D150" s="17" t="s">
        <v>55</v>
      </c>
      <c r="E150" s="20" t="s">
        <v>246</v>
      </c>
      <c r="F150" s="21" t="s">
        <v>51</v>
      </c>
      <c r="G150" s="22">
        <v>3.4</v>
      </c>
      <c r="H150" s="22">
        <f t="shared" si="6"/>
        <v>0</v>
      </c>
      <c r="I150" s="22">
        <f>ROUND(ROUND(H150,2)*ROUND(G150,2),2)</f>
        <v>0</v>
      </c>
      <c r="K150" t="str">
        <f t="shared" si="7"/>
        <v>967188</v>
      </c>
      <c r="L150" s="44">
        <f>IF(B150&lt;&gt;0,(VLOOKUP(K150,CELK!$K$10:$M$597,2,FALSE)),"")</f>
        <v>577</v>
      </c>
      <c r="M150">
        <f>IF(B150&lt;&gt;0,(VLOOKUP(K150,CELK!$K$10:$M$597,3,FALSE)),"")</f>
        <v>0</v>
      </c>
      <c r="N150" t="str">
        <f t="shared" si="8"/>
        <v>=CELK!H577</v>
      </c>
      <c r="O150">
        <f>(I150*21)/100</f>
        <v>0</v>
      </c>
      <c r="P150" t="s">
        <v>26</v>
      </c>
    </row>
    <row r="151" spans="1:14" ht="12">
      <c r="A151" s="23" t="s">
        <v>52</v>
      </c>
      <c r="B151" s="17"/>
      <c r="C151" s="17"/>
      <c r="D151" s="17"/>
      <c r="E151" s="24" t="s">
        <v>247</v>
      </c>
      <c r="F151" s="17"/>
      <c r="G151" s="17"/>
      <c r="H151" s="22">
        <f t="shared" si="6"/>
      </c>
      <c r="I151" s="17"/>
      <c r="K151">
        <f t="shared" si="7"/>
      </c>
      <c r="L151" s="44">
        <f>IF(B151&lt;&gt;0,(VLOOKUP(K151,CELK!$K$10:$M$597,2,FALSE)),"")</f>
      </c>
      <c r="M151">
        <f>IF(B151&lt;&gt;0,(VLOOKUP(K151,CELK!$K$10:$M$597,3,FALSE)),"")</f>
      </c>
      <c r="N151">
        <f t="shared" si="8"/>
      </c>
    </row>
    <row r="152" spans="1:14" ht="12.75">
      <c r="A152" s="27" t="s">
        <v>54</v>
      </c>
      <c r="B152" s="17"/>
      <c r="C152" s="17"/>
      <c r="D152" s="17"/>
      <c r="E152" s="26" t="s">
        <v>55</v>
      </c>
      <c r="F152" s="17"/>
      <c r="G152" s="17"/>
      <c r="H152" s="22">
        <f t="shared" si="6"/>
      </c>
      <c r="I152" s="17"/>
      <c r="K152">
        <f t="shared" si="7"/>
      </c>
      <c r="L152" s="44">
        <f>IF(B152&lt;&gt;0,(VLOOKUP(K152,CELK!$K$10:$M$597,2,FALSE)),"")</f>
      </c>
      <c r="M152">
        <f>IF(B152&lt;&gt;0,(VLOOKUP(K152,CELK!$K$10:$M$597,3,FALSE)),"")</f>
      </c>
      <c r="N152">
        <f t="shared" si="8"/>
      </c>
    </row>
    <row r="153" spans="1:16" ht="12">
      <c r="A153" s="42" t="s">
        <v>47</v>
      </c>
      <c r="B153" s="19" t="s">
        <v>227</v>
      </c>
      <c r="C153" s="19" t="s">
        <v>249</v>
      </c>
      <c r="D153" s="17" t="s">
        <v>55</v>
      </c>
      <c r="E153" s="20" t="s">
        <v>250</v>
      </c>
      <c r="F153" s="21" t="s">
        <v>74</v>
      </c>
      <c r="G153" s="22">
        <v>4</v>
      </c>
      <c r="H153" s="22">
        <f t="shared" si="6"/>
        <v>0</v>
      </c>
      <c r="I153" s="22">
        <f>ROUND(ROUND(H153,2)*ROUND(G153,2),2)</f>
        <v>0</v>
      </c>
      <c r="K153" t="str">
        <f t="shared" si="7"/>
        <v>96786</v>
      </c>
      <c r="L153" s="44">
        <f>IF(B153&lt;&gt;0,(VLOOKUP(K153,CELK!$K$10:$M$597,2,FALSE)),"")</f>
        <v>586</v>
      </c>
      <c r="M153">
        <f>IF(B153&lt;&gt;0,(VLOOKUP(K153,CELK!$K$10:$M$597,3,FALSE)),"")</f>
        <v>0</v>
      </c>
      <c r="N153" t="str">
        <f t="shared" si="8"/>
        <v>=CELK!H586</v>
      </c>
      <c r="O153">
        <f>(I153*21)/100</f>
        <v>0</v>
      </c>
      <c r="P153" t="s">
        <v>26</v>
      </c>
    </row>
    <row r="154" spans="1:14" ht="12">
      <c r="A154" s="23" t="s">
        <v>52</v>
      </c>
      <c r="B154" s="17"/>
      <c r="C154" s="17"/>
      <c r="D154" s="17"/>
      <c r="E154" s="24" t="s">
        <v>55</v>
      </c>
      <c r="F154" s="17"/>
      <c r="G154" s="17"/>
      <c r="H154" s="22">
        <f t="shared" si="6"/>
      </c>
      <c r="I154" s="17"/>
      <c r="K154">
        <f t="shared" si="7"/>
      </c>
      <c r="L154" s="44">
        <f>IF(B154&lt;&gt;0,(VLOOKUP(K154,CELK!$K$10:$M$597,2,FALSE)),"")</f>
      </c>
      <c r="M154">
        <f>IF(B154&lt;&gt;0,(VLOOKUP(K154,CELK!$K$10:$M$597,3,FALSE)),"")</f>
      </c>
      <c r="N154">
        <f t="shared" si="8"/>
      </c>
    </row>
    <row r="155" spans="1:14" ht="12.75">
      <c r="A155" s="25" t="s">
        <v>54</v>
      </c>
      <c r="B155" s="17"/>
      <c r="C155" s="17"/>
      <c r="D155" s="17"/>
      <c r="E155" s="26" t="s">
        <v>55</v>
      </c>
      <c r="F155" s="17"/>
      <c r="G155" s="17"/>
      <c r="H155" s="22">
        <f t="shared" si="6"/>
      </c>
      <c r="I155" s="17"/>
      <c r="K155">
        <f t="shared" si="7"/>
      </c>
      <c r="L155" s="44">
        <f>IF(B155&lt;&gt;0,(VLOOKUP(K155,CELK!$K$10:$M$597,2,FALSE)),"")</f>
      </c>
      <c r="M155">
        <f>IF(B155&lt;&gt;0,(VLOOKUP(K155,CELK!$K$10:$M$597,3,FALSE)),"")</f>
      </c>
      <c r="N155">
        <f t="shared" si="8"/>
      </c>
    </row>
  </sheetData>
  <sheetProtection password="BCFA" sheet="1"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zoomScalePageLayoutView="0" workbookViewId="0" topLeftCell="C1">
      <pane ySplit="8" topLeftCell="A166" activePane="bottomLeft" state="frozen"/>
      <selection pane="topLeft" activeCell="A1" sqref="A1"/>
      <selection pane="bottomLeft" activeCell="V14" sqref="V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3" width="0" style="0" hidden="1" customWidth="1"/>
    <col min="14" max="14" width="11.7109375" style="0" hidden="1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0+O9+O43+O59+O66+O82+O89+O129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329</v>
      </c>
      <c r="I3" s="28">
        <f>0+I9+I43+I59+I66+I82+I89+I129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329</v>
      </c>
      <c r="D4" s="48"/>
      <c r="E4" s="11" t="s">
        <v>330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329</v>
      </c>
      <c r="D5" s="54"/>
      <c r="E5" s="14" t="s">
        <v>330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</f>
        <v>0</v>
      </c>
      <c r="R9">
        <f>0+O10+O13+O16+O19+O22+O25+O28+O31+O34+O37+O40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58</v>
      </c>
      <c r="E10" s="20" t="s">
        <v>50</v>
      </c>
      <c r="F10" s="21" t="s">
        <v>51</v>
      </c>
      <c r="G10" s="22">
        <v>17.58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014102C</v>
      </c>
      <c r="L10" s="44">
        <f>IF(B10&lt;&gt;0,(VLOOKUP(K10,CELK!$K$10:$M$597,2,FALSE)),"")</f>
        <v>16</v>
      </c>
      <c r="M10">
        <f>IF(B10&lt;&gt;0,(VLOOKUP(K10,CELK!$K$10:$M$597,3,FALSE)),"")</f>
        <v>0</v>
      </c>
      <c r="N10" t="str">
        <f>IF(B10&lt;&gt;0,"=CELK!H"&amp;L10,"")</f>
        <v>=CELK!H16</v>
      </c>
      <c r="O10">
        <f>(I10*21)/100</f>
        <v>0</v>
      </c>
      <c r="P10" t="s">
        <v>26</v>
      </c>
    </row>
    <row r="11" spans="1:14" ht="12">
      <c r="A11" s="23" t="s">
        <v>52</v>
      </c>
      <c r="B11" s="17"/>
      <c r="C11" s="17"/>
      <c r="D11" s="17"/>
      <c r="E11" s="24" t="s">
        <v>59</v>
      </c>
      <c r="F11" s="17"/>
      <c r="G11" s="17"/>
      <c r="H11" s="22">
        <f aca="true" t="shared" si="0" ref="H11:H74">M11</f>
      </c>
      <c r="I11" s="17"/>
      <c r="K11">
        <f aca="true" t="shared" si="1" ref="K11:K17">IF(B11&lt;&gt;0,C11&amp;D11,"")</f>
      </c>
      <c r="L11" s="44">
        <f>IF(B11&lt;&gt;0,(VLOOKUP(K11,CELK!$K$10:$M$597,2,FALSE)),"")</f>
      </c>
      <c r="M11">
        <f>IF(B11&lt;&gt;0,(VLOOKUP(K11,CELK!$K$10:$M$597,3,FALSE)),"")</f>
      </c>
      <c r="N11">
        <f aca="true" t="shared" si="2" ref="N11:N17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331</v>
      </c>
      <c r="F12" s="17"/>
      <c r="G12" s="17"/>
      <c r="H12" s="22">
        <f t="shared" si="0"/>
      </c>
      <c r="I12" s="17"/>
      <c r="K12">
        <f t="shared" si="1"/>
      </c>
      <c r="L12" s="44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254</v>
      </c>
      <c r="E13" s="20" t="s">
        <v>50</v>
      </c>
      <c r="F13" s="21" t="s">
        <v>51</v>
      </c>
      <c r="G13" s="22">
        <v>6.48</v>
      </c>
      <c r="H13" s="22">
        <f t="shared" si="0"/>
        <v>0</v>
      </c>
      <c r="I13" s="22">
        <f>ROUND(ROUND(H13,2)*ROUND(G13,2),2)</f>
        <v>0</v>
      </c>
      <c r="K13" t="str">
        <f t="shared" si="1"/>
        <v>014102E</v>
      </c>
      <c r="L13" s="44">
        <f>IF(B13&lt;&gt;0,(VLOOKUP(K13,CELK!$K$10:$M$597,2,FALSE)),"")</f>
        <v>22</v>
      </c>
      <c r="M13">
        <f>IF(B13&lt;&gt;0,(VLOOKUP(K13,CELK!$K$10:$M$597,3,FALSE)),"")</f>
        <v>0</v>
      </c>
      <c r="N13" t="str">
        <f t="shared" si="2"/>
        <v>=CELK!H22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255</v>
      </c>
      <c r="F14" s="17"/>
      <c r="G14" s="17"/>
      <c r="H14" s="22">
        <f t="shared" si="0"/>
      </c>
      <c r="I14" s="17"/>
      <c r="K14">
        <f t="shared" si="1"/>
      </c>
      <c r="L14" s="44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332</v>
      </c>
      <c r="F15" s="17"/>
      <c r="G15" s="17"/>
      <c r="H15" s="22">
        <f t="shared" si="0"/>
      </c>
      <c r="I15" s="17"/>
      <c r="K15">
        <f t="shared" si="1"/>
      </c>
      <c r="L15" s="44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60</v>
      </c>
      <c r="D16" s="17" t="s">
        <v>27</v>
      </c>
      <c r="E16" s="20" t="s">
        <v>61</v>
      </c>
      <c r="F16" s="21" t="s">
        <v>62</v>
      </c>
      <c r="G16" s="22">
        <v>1</v>
      </c>
      <c r="H16" s="22">
        <f t="shared" si="0"/>
        <v>0</v>
      </c>
      <c r="I16" s="22">
        <f>ROUND(ROUND(H16,2)*ROUND(G16,2),2)</f>
        <v>0</v>
      </c>
      <c r="K16" t="str">
        <f t="shared" si="1"/>
        <v>027203</v>
      </c>
      <c r="L16" s="44">
        <f>IF(B16&lt;&gt;0,(VLOOKUP(K16,CELK!$K$10:$M$597,2,FALSE)),"")</f>
        <v>37</v>
      </c>
      <c r="M16">
        <f>IF(B16&lt;&gt;0,(VLOOKUP(K16,CELK!$K$10:$M$597,3,FALSE)),"")</f>
        <v>0</v>
      </c>
      <c r="N16" t="str">
        <f t="shared" si="2"/>
        <v>=CELK!H37</v>
      </c>
      <c r="O16">
        <f>(I16*21)/100</f>
        <v>0</v>
      </c>
      <c r="P16" t="s">
        <v>26</v>
      </c>
    </row>
    <row r="17" spans="1:14" ht="62.25">
      <c r="A17" s="23" t="s">
        <v>52</v>
      </c>
      <c r="B17" s="17"/>
      <c r="C17" s="17"/>
      <c r="D17" s="17"/>
      <c r="E17" s="24" t="s">
        <v>333</v>
      </c>
      <c r="F17" s="17"/>
      <c r="G17" s="17"/>
      <c r="H17" s="22">
        <f t="shared" si="0"/>
      </c>
      <c r="I17" s="17"/>
      <c r="K17">
        <f t="shared" si="1"/>
      </c>
      <c r="L17" s="44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82</v>
      </c>
      <c r="F18" s="17"/>
      <c r="G18" s="17"/>
      <c r="H18" s="22">
        <f t="shared" si="0"/>
      </c>
      <c r="I18" s="17"/>
      <c r="K18">
        <f aca="true" t="shared" si="3" ref="K18:K81">IF(B18&lt;&gt;0,C18&amp;D18,"")</f>
      </c>
      <c r="L18" s="44">
        <f>IF(B18&lt;&gt;0,(VLOOKUP(K18,CELK!$K$10:$M$597,2,FALSE)),"")</f>
      </c>
      <c r="M18">
        <f>IF(B18&lt;&gt;0,(VLOOKUP(K18,CELK!$K$10:$M$597,3,FALSE)),"")</f>
      </c>
      <c r="N18">
        <f aca="true" t="shared" si="4" ref="N18:N81">IF(B18&lt;&gt;0,"=CELK!H"&amp;L18,"")</f>
      </c>
    </row>
    <row r="19" spans="1:16" ht="12">
      <c r="A19" s="42" t="s">
        <v>47</v>
      </c>
      <c r="B19" s="19" t="s">
        <v>35</v>
      </c>
      <c r="C19" s="19" t="s">
        <v>64</v>
      </c>
      <c r="D19" s="17" t="s">
        <v>27</v>
      </c>
      <c r="E19" s="20" t="s">
        <v>334</v>
      </c>
      <c r="F19" s="21" t="s">
        <v>62</v>
      </c>
      <c r="G19" s="22">
        <v>1</v>
      </c>
      <c r="H19" s="22">
        <f t="shared" si="0"/>
        <v>0</v>
      </c>
      <c r="I19" s="22">
        <f>ROUND(ROUND(H19,2)*ROUND(G19,2),2)</f>
        <v>0</v>
      </c>
      <c r="K19" t="str">
        <f t="shared" si="3"/>
        <v>02750R3</v>
      </c>
      <c r="L19" s="44">
        <f>IF(B19&lt;&gt;0,(VLOOKUP(K19,CELK!$K$10:$M$597,2,FALSE)),"")</f>
        <v>67</v>
      </c>
      <c r="M19">
        <f>IF(B19&lt;&gt;0,(VLOOKUP(K19,CELK!$K$10:$M$597,3,FALSE)),"")</f>
        <v>0</v>
      </c>
      <c r="N19" t="str">
        <f t="shared" si="4"/>
        <v>=CELK!H67</v>
      </c>
      <c r="O19">
        <f>(I19*21)/100</f>
        <v>0</v>
      </c>
      <c r="P19" t="s">
        <v>26</v>
      </c>
    </row>
    <row r="20" spans="1:14" ht="24.75">
      <c r="A20" s="23" t="s">
        <v>52</v>
      </c>
      <c r="B20" s="17"/>
      <c r="C20" s="17"/>
      <c r="D20" s="17"/>
      <c r="E20" s="24" t="s">
        <v>335</v>
      </c>
      <c r="F20" s="17"/>
      <c r="G20" s="17"/>
      <c r="H20" s="22">
        <f t="shared" si="0"/>
      </c>
      <c r="I20" s="17"/>
      <c r="K20">
        <f t="shared" si="3"/>
      </c>
      <c r="L20" s="44">
        <f>IF(B20&lt;&gt;0,(VLOOKUP(K20,CELK!$K$10:$M$597,2,FALSE)),"")</f>
      </c>
      <c r="M20">
        <f>IF(B20&lt;&gt;0,(VLOOKUP(K20,CELK!$K$10:$M$597,3,FALSE)),"")</f>
      </c>
      <c r="N20">
        <f t="shared" si="4"/>
      </c>
    </row>
    <row r="21" spans="1:14" ht="12.75">
      <c r="A21" s="27" t="s">
        <v>54</v>
      </c>
      <c r="B21" s="17"/>
      <c r="C21" s="17"/>
      <c r="D21" s="17"/>
      <c r="E21" s="26" t="s">
        <v>82</v>
      </c>
      <c r="F21" s="17"/>
      <c r="G21" s="17"/>
      <c r="H21" s="22">
        <f t="shared" si="0"/>
      </c>
      <c r="I21" s="17"/>
      <c r="K21">
        <f t="shared" si="3"/>
      </c>
      <c r="L21" s="44">
        <f>IF(B21&lt;&gt;0,(VLOOKUP(K21,CELK!$K$10:$M$597,2,FALSE)),"")</f>
      </c>
      <c r="M21">
        <f>IF(B21&lt;&gt;0,(VLOOKUP(K21,CELK!$K$10:$M$597,3,FALSE)),"")</f>
      </c>
      <c r="N21">
        <f t="shared" si="4"/>
      </c>
    </row>
    <row r="22" spans="1:16" ht="12">
      <c r="A22" s="42" t="s">
        <v>47</v>
      </c>
      <c r="B22" s="19" t="s">
        <v>37</v>
      </c>
      <c r="C22" s="19" t="s">
        <v>72</v>
      </c>
      <c r="D22" s="17" t="s">
        <v>55</v>
      </c>
      <c r="E22" s="20" t="s">
        <v>73</v>
      </c>
      <c r="F22" s="21" t="s">
        <v>74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3"/>
        <v>029113</v>
      </c>
      <c r="L22" s="44">
        <f>IF(B22&lt;&gt;0,(VLOOKUP(K22,CELK!$K$10:$M$597,2,FALSE)),"")</f>
        <v>79</v>
      </c>
      <c r="M22">
        <f>IF(B22&lt;&gt;0,(VLOOKUP(K22,CELK!$K$10:$M$597,3,FALSE)),"")</f>
        <v>0</v>
      </c>
      <c r="N22" t="str">
        <f t="shared" si="4"/>
        <v>=CELK!H79</v>
      </c>
      <c r="O22">
        <f>(I22*21)/100</f>
        <v>0</v>
      </c>
      <c r="P22" t="s">
        <v>26</v>
      </c>
    </row>
    <row r="23" spans="1:14" ht="12">
      <c r="A23" s="23" t="s">
        <v>52</v>
      </c>
      <c r="B23" s="17"/>
      <c r="C23" s="17"/>
      <c r="D23" s="17"/>
      <c r="E23" s="24" t="s">
        <v>55</v>
      </c>
      <c r="F23" s="17"/>
      <c r="G23" s="17"/>
      <c r="H23" s="22">
        <f t="shared" si="0"/>
      </c>
      <c r="I23" s="17"/>
      <c r="K23">
        <f t="shared" si="3"/>
      </c>
      <c r="L23" s="44">
        <f>IF(B23&lt;&gt;0,(VLOOKUP(K23,CELK!$K$10:$M$597,2,FALSE)),"")</f>
      </c>
      <c r="M23">
        <f>IF(B23&lt;&gt;0,(VLOOKUP(K23,CELK!$K$10:$M$597,3,FALSE)),"")</f>
      </c>
      <c r="N23">
        <f t="shared" si="4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3"/>
      </c>
      <c r="L24" s="44">
        <f>IF(B24&lt;&gt;0,(VLOOKUP(K24,CELK!$K$10:$M$597,2,FALSE)),"")</f>
      </c>
      <c r="M24">
        <f>IF(B24&lt;&gt;0,(VLOOKUP(K24,CELK!$K$10:$M$597,3,FALSE)),"")</f>
      </c>
      <c r="N24">
        <f t="shared" si="4"/>
      </c>
    </row>
    <row r="25" spans="1:16" ht="12">
      <c r="A25" s="42" t="s">
        <v>47</v>
      </c>
      <c r="B25" s="19" t="s">
        <v>39</v>
      </c>
      <c r="C25" s="19" t="s">
        <v>76</v>
      </c>
      <c r="D25" s="17" t="s">
        <v>27</v>
      </c>
      <c r="E25" s="20" t="s">
        <v>77</v>
      </c>
      <c r="F25" s="21" t="s">
        <v>62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3"/>
        <v>029403</v>
      </c>
      <c r="L25" s="44">
        <f>IF(B25&lt;&gt;0,(VLOOKUP(K25,CELK!$K$10:$M$597,2,FALSE)),"")</f>
        <v>88</v>
      </c>
      <c r="M25">
        <f>IF(B25&lt;&gt;0,(VLOOKUP(K25,CELK!$K$10:$M$597,3,FALSE)),"")</f>
        <v>0</v>
      </c>
      <c r="N25" t="str">
        <f t="shared" si="4"/>
        <v>=CELK!H88</v>
      </c>
      <c r="O25">
        <f>(I25*21)/100</f>
        <v>0</v>
      </c>
      <c r="P25" t="s">
        <v>26</v>
      </c>
    </row>
    <row r="26" spans="1:14" ht="24.75">
      <c r="A26" s="23" t="s">
        <v>52</v>
      </c>
      <c r="B26" s="17"/>
      <c r="C26" s="17"/>
      <c r="D26" s="17"/>
      <c r="E26" s="24" t="s">
        <v>78</v>
      </c>
      <c r="F26" s="17"/>
      <c r="G26" s="17"/>
      <c r="H26" s="22">
        <f t="shared" si="0"/>
      </c>
      <c r="I26" s="17"/>
      <c r="K26">
        <f t="shared" si="3"/>
      </c>
      <c r="L26" s="44">
        <f>IF(B26&lt;&gt;0,(VLOOKUP(K26,CELK!$K$10:$M$597,2,FALSE)),"")</f>
      </c>
      <c r="M26">
        <f>IF(B26&lt;&gt;0,(VLOOKUP(K26,CELK!$K$10:$M$597,3,FALSE)),"")</f>
      </c>
      <c r="N26">
        <f t="shared" si="4"/>
      </c>
    </row>
    <row r="27" spans="1:14" ht="12.75">
      <c r="A27" s="27" t="s">
        <v>54</v>
      </c>
      <c r="B27" s="17"/>
      <c r="C27" s="17"/>
      <c r="D27" s="17"/>
      <c r="E27" s="26" t="s">
        <v>82</v>
      </c>
      <c r="F27" s="17"/>
      <c r="G27" s="17"/>
      <c r="H27" s="22">
        <f t="shared" si="0"/>
      </c>
      <c r="I27" s="17"/>
      <c r="K27">
        <f t="shared" si="3"/>
      </c>
      <c r="L27" s="44">
        <f>IF(B27&lt;&gt;0,(VLOOKUP(K27,CELK!$K$10:$M$597,2,FALSE)),"")</f>
      </c>
      <c r="M27">
        <f>IF(B27&lt;&gt;0,(VLOOKUP(K27,CELK!$K$10:$M$597,3,FALSE)),"")</f>
      </c>
      <c r="N27">
        <f t="shared" si="4"/>
      </c>
    </row>
    <row r="28" spans="1:16" ht="12">
      <c r="A28" s="42" t="s">
        <v>47</v>
      </c>
      <c r="B28" s="19" t="s">
        <v>71</v>
      </c>
      <c r="C28" s="19" t="s">
        <v>79</v>
      </c>
      <c r="D28" s="17" t="s">
        <v>49</v>
      </c>
      <c r="E28" s="20" t="s">
        <v>80</v>
      </c>
      <c r="F28" s="21" t="s">
        <v>74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3"/>
        <v>029412A</v>
      </c>
      <c r="L28" s="44">
        <f>IF(B28&lt;&gt;0,(VLOOKUP(K28,CELK!$K$10:$M$597,2,FALSE)),"")</f>
        <v>91</v>
      </c>
      <c r="M28">
        <f>IF(B28&lt;&gt;0,(VLOOKUP(K28,CELK!$K$10:$M$597,3,FALSE)),"")</f>
        <v>0</v>
      </c>
      <c r="N28" t="str">
        <f t="shared" si="4"/>
        <v>=CELK!H91</v>
      </c>
      <c r="O28">
        <f>(I28*21)/100</f>
        <v>0</v>
      </c>
      <c r="P28" t="s">
        <v>26</v>
      </c>
    </row>
    <row r="29" spans="1:14" ht="24.75">
      <c r="A29" s="23" t="s">
        <v>52</v>
      </c>
      <c r="B29" s="17"/>
      <c r="C29" s="17"/>
      <c r="D29" s="17"/>
      <c r="E29" s="24" t="s">
        <v>81</v>
      </c>
      <c r="F29" s="17"/>
      <c r="G29" s="17"/>
      <c r="H29" s="22">
        <f t="shared" si="0"/>
      </c>
      <c r="I29" s="17"/>
      <c r="K29">
        <f t="shared" si="3"/>
      </c>
      <c r="L29" s="44">
        <f>IF(B29&lt;&gt;0,(VLOOKUP(K29,CELK!$K$10:$M$597,2,FALSE)),"")</f>
      </c>
      <c r="M29">
        <f>IF(B29&lt;&gt;0,(VLOOKUP(K29,CELK!$K$10:$M$597,3,FALSE)),"")</f>
      </c>
      <c r="N29">
        <f t="shared" si="4"/>
      </c>
    </row>
    <row r="30" spans="1:14" ht="12.75">
      <c r="A30" s="27" t="s">
        <v>54</v>
      </c>
      <c r="B30" s="17"/>
      <c r="C30" s="17"/>
      <c r="D30" s="17"/>
      <c r="E30" s="26" t="s">
        <v>82</v>
      </c>
      <c r="F30" s="17"/>
      <c r="G30" s="17"/>
      <c r="H30" s="22">
        <f t="shared" si="0"/>
      </c>
      <c r="I30" s="17"/>
      <c r="K30">
        <f t="shared" si="3"/>
      </c>
      <c r="L30" s="44">
        <f>IF(B30&lt;&gt;0,(VLOOKUP(K30,CELK!$K$10:$M$597,2,FALSE)),"")</f>
      </c>
      <c r="M30">
        <f>IF(B30&lt;&gt;0,(VLOOKUP(K30,CELK!$K$10:$M$597,3,FALSE)),"")</f>
      </c>
      <c r="N30">
        <f t="shared" si="4"/>
      </c>
    </row>
    <row r="31" spans="1:16" ht="12">
      <c r="A31" s="42" t="s">
        <v>47</v>
      </c>
      <c r="B31" s="19" t="s">
        <v>75</v>
      </c>
      <c r="C31" s="19" t="s">
        <v>83</v>
      </c>
      <c r="D31" s="17" t="s">
        <v>27</v>
      </c>
      <c r="E31" s="20" t="s">
        <v>84</v>
      </c>
      <c r="F31" s="21" t="s">
        <v>62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3"/>
        <v>029433</v>
      </c>
      <c r="L31" s="44">
        <f>IF(B31&lt;&gt;0,(VLOOKUP(K31,CELK!$K$10:$M$597,2,FALSE)),"")</f>
        <v>103</v>
      </c>
      <c r="M31">
        <f>IF(B31&lt;&gt;0,(VLOOKUP(K31,CELK!$K$10:$M$597,3,FALSE)),"")</f>
        <v>0</v>
      </c>
      <c r="N31" t="str">
        <f t="shared" si="4"/>
        <v>=CELK!H103</v>
      </c>
      <c r="O31">
        <f>(I31*21)/100</f>
        <v>0</v>
      </c>
      <c r="P31" t="s">
        <v>26</v>
      </c>
    </row>
    <row r="32" spans="1:14" ht="12">
      <c r="A32" s="23" t="s">
        <v>52</v>
      </c>
      <c r="B32" s="17"/>
      <c r="C32" s="17"/>
      <c r="D32" s="17"/>
      <c r="E32" s="24" t="s">
        <v>85</v>
      </c>
      <c r="F32" s="17"/>
      <c r="G32" s="17"/>
      <c r="H32" s="22">
        <f t="shared" si="0"/>
      </c>
      <c r="I32" s="17"/>
      <c r="K32">
        <f t="shared" si="3"/>
      </c>
      <c r="L32" s="44">
        <f>IF(B32&lt;&gt;0,(VLOOKUP(K32,CELK!$K$10:$M$597,2,FALSE)),"")</f>
      </c>
      <c r="M32">
        <f>IF(B32&lt;&gt;0,(VLOOKUP(K32,CELK!$K$10:$M$597,3,FALSE)),"")</f>
      </c>
      <c r="N32">
        <f t="shared" si="4"/>
      </c>
    </row>
    <row r="33" spans="1:14" ht="12.75">
      <c r="A33" s="27" t="s">
        <v>54</v>
      </c>
      <c r="B33" s="17"/>
      <c r="C33" s="17"/>
      <c r="D33" s="17"/>
      <c r="E33" s="26" t="s">
        <v>82</v>
      </c>
      <c r="F33" s="17"/>
      <c r="G33" s="17"/>
      <c r="H33" s="22">
        <f t="shared" si="0"/>
      </c>
      <c r="I33" s="17"/>
      <c r="K33">
        <f t="shared" si="3"/>
      </c>
      <c r="L33" s="44">
        <f>IF(B33&lt;&gt;0,(VLOOKUP(K33,CELK!$K$10:$M$597,2,FALSE)),"")</f>
      </c>
      <c r="M33">
        <f>IF(B33&lt;&gt;0,(VLOOKUP(K33,CELK!$K$10:$M$597,3,FALSE)),"")</f>
      </c>
      <c r="N33">
        <f t="shared" si="4"/>
      </c>
    </row>
    <row r="34" spans="1:16" ht="12">
      <c r="A34" s="42" t="s">
        <v>47</v>
      </c>
      <c r="B34" s="19" t="s">
        <v>42</v>
      </c>
      <c r="C34" s="19" t="s">
        <v>87</v>
      </c>
      <c r="D34" s="17" t="s">
        <v>55</v>
      </c>
      <c r="E34" s="20" t="s">
        <v>88</v>
      </c>
      <c r="F34" s="21" t="s">
        <v>62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3"/>
        <v>02944</v>
      </c>
      <c r="L34" s="44">
        <f>IF(B34&lt;&gt;0,(VLOOKUP(K34,CELK!$K$10:$M$597,2,FALSE)),"")</f>
        <v>106</v>
      </c>
      <c r="M34">
        <f>IF(B34&lt;&gt;0,(VLOOKUP(K34,CELK!$K$10:$M$597,3,FALSE)),"")</f>
        <v>0</v>
      </c>
      <c r="N34" t="str">
        <f t="shared" si="4"/>
        <v>=CELK!H106</v>
      </c>
      <c r="O34">
        <f>(I34*21)/100</f>
        <v>0</v>
      </c>
      <c r="P34" t="s">
        <v>26</v>
      </c>
    </row>
    <row r="35" spans="1:14" ht="12">
      <c r="A35" s="23" t="s">
        <v>52</v>
      </c>
      <c r="B35" s="17"/>
      <c r="C35" s="17"/>
      <c r="D35" s="17"/>
      <c r="E35" s="24" t="s">
        <v>55</v>
      </c>
      <c r="F35" s="17"/>
      <c r="G35" s="17"/>
      <c r="H35" s="22">
        <f t="shared" si="0"/>
      </c>
      <c r="I35" s="17"/>
      <c r="K35">
        <f t="shared" si="3"/>
      </c>
      <c r="L35" s="44">
        <f>IF(B35&lt;&gt;0,(VLOOKUP(K35,CELK!$K$10:$M$597,2,FALSE)),"")</f>
      </c>
      <c r="M35">
        <f>IF(B35&lt;&gt;0,(VLOOKUP(K35,CELK!$K$10:$M$597,3,FALSE)),"")</f>
      </c>
      <c r="N35">
        <f t="shared" si="4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3"/>
      </c>
      <c r="L36" s="44">
        <f>IF(B36&lt;&gt;0,(VLOOKUP(K36,CELK!$K$10:$M$597,2,FALSE)),"")</f>
      </c>
      <c r="M36">
        <f>IF(B36&lt;&gt;0,(VLOOKUP(K36,CELK!$K$10:$M$597,3,FALSE)),"")</f>
      </c>
      <c r="N36">
        <f t="shared" si="4"/>
      </c>
    </row>
    <row r="37" spans="1:16" ht="12">
      <c r="A37" s="42" t="s">
        <v>47</v>
      </c>
      <c r="B37" s="19" t="s">
        <v>44</v>
      </c>
      <c r="C37" s="19" t="s">
        <v>90</v>
      </c>
      <c r="D37" s="17" t="s">
        <v>27</v>
      </c>
      <c r="E37" s="20" t="s">
        <v>91</v>
      </c>
      <c r="F37" s="21" t="s">
        <v>74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3"/>
        <v>029533</v>
      </c>
      <c r="L37" s="44">
        <f>IF(B37&lt;&gt;0,(VLOOKUP(K37,CELK!$K$10:$M$597,2,FALSE)),"")</f>
        <v>115</v>
      </c>
      <c r="M37">
        <f>IF(B37&lt;&gt;0,(VLOOKUP(K37,CELK!$K$10:$M$597,3,FALSE)),"")</f>
        <v>0</v>
      </c>
      <c r="N37" t="str">
        <f t="shared" si="4"/>
        <v>=CELK!H115</v>
      </c>
      <c r="O37">
        <f>(I37*21)/100</f>
        <v>0</v>
      </c>
      <c r="P37" t="s">
        <v>26</v>
      </c>
    </row>
    <row r="38" spans="1:14" ht="24.75">
      <c r="A38" s="23" t="s">
        <v>52</v>
      </c>
      <c r="B38" s="17"/>
      <c r="C38" s="17"/>
      <c r="D38" s="17"/>
      <c r="E38" s="24" t="s">
        <v>92</v>
      </c>
      <c r="F38" s="17"/>
      <c r="G38" s="17"/>
      <c r="H38" s="22">
        <f t="shared" si="0"/>
      </c>
      <c r="I38" s="17"/>
      <c r="K38">
        <f t="shared" si="3"/>
      </c>
      <c r="L38" s="44">
        <f>IF(B38&lt;&gt;0,(VLOOKUP(K38,CELK!$K$10:$M$597,2,FALSE)),"")</f>
      </c>
      <c r="M38">
        <f>IF(B38&lt;&gt;0,(VLOOKUP(K38,CELK!$K$10:$M$597,3,FALSE)),"")</f>
      </c>
      <c r="N38">
        <f t="shared" si="4"/>
      </c>
    </row>
    <row r="39" spans="1:14" ht="12.75">
      <c r="A39" s="27" t="s">
        <v>54</v>
      </c>
      <c r="B39" s="17"/>
      <c r="C39" s="17"/>
      <c r="D39" s="17"/>
      <c r="E39" s="26" t="s">
        <v>82</v>
      </c>
      <c r="F39" s="17"/>
      <c r="G39" s="17"/>
      <c r="H39" s="22">
        <f t="shared" si="0"/>
      </c>
      <c r="I39" s="17"/>
      <c r="K39">
        <f t="shared" si="3"/>
      </c>
      <c r="L39" s="44">
        <f>IF(B39&lt;&gt;0,(VLOOKUP(K39,CELK!$K$10:$M$597,2,FALSE)),"")</f>
      </c>
      <c r="M39">
        <f>IF(B39&lt;&gt;0,(VLOOKUP(K39,CELK!$K$10:$M$597,3,FALSE)),"")</f>
      </c>
      <c r="N39">
        <f t="shared" si="4"/>
      </c>
    </row>
    <row r="40" spans="1:16" ht="12">
      <c r="A40" s="42" t="s">
        <v>47</v>
      </c>
      <c r="B40" s="19" t="s">
        <v>86</v>
      </c>
      <c r="C40" s="19" t="s">
        <v>94</v>
      </c>
      <c r="D40" s="17" t="s">
        <v>55</v>
      </c>
      <c r="E40" s="20" t="s">
        <v>95</v>
      </c>
      <c r="F40" s="21" t="s">
        <v>62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3"/>
        <v>03100</v>
      </c>
      <c r="L40" s="44">
        <f>IF(B40&lt;&gt;0,(VLOOKUP(K40,CELK!$K$10:$M$597,2,FALSE)),"")</f>
        <v>118</v>
      </c>
      <c r="M40">
        <f>IF(B40&lt;&gt;0,(VLOOKUP(K40,CELK!$K$10:$M$597,3,FALSE)),"")</f>
        <v>0</v>
      </c>
      <c r="N40" t="str">
        <f t="shared" si="4"/>
        <v>=CELK!H118</v>
      </c>
      <c r="O40">
        <f>(I40*21)/100</f>
        <v>0</v>
      </c>
      <c r="P40" t="s">
        <v>26</v>
      </c>
    </row>
    <row r="41" spans="1:14" ht="12">
      <c r="A41" s="23" t="s">
        <v>52</v>
      </c>
      <c r="B41" s="17"/>
      <c r="C41" s="17"/>
      <c r="D41" s="17"/>
      <c r="E41" s="24" t="s">
        <v>55</v>
      </c>
      <c r="F41" s="17"/>
      <c r="G41" s="17"/>
      <c r="H41" s="22">
        <f t="shared" si="0"/>
      </c>
      <c r="I41" s="17"/>
      <c r="K41">
        <f t="shared" si="3"/>
      </c>
      <c r="L41" s="44">
        <f>IF(B41&lt;&gt;0,(VLOOKUP(K41,CELK!$K$10:$M$597,2,FALSE)),"")</f>
      </c>
      <c r="M41">
        <f>IF(B41&lt;&gt;0,(VLOOKUP(K41,CELK!$K$10:$M$597,3,FALSE)),"")</f>
      </c>
      <c r="N41">
        <f t="shared" si="4"/>
      </c>
    </row>
    <row r="42" spans="1:14" ht="12.75">
      <c r="A42" s="25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3"/>
      </c>
      <c r="L42" s="44">
        <f>IF(B42&lt;&gt;0,(VLOOKUP(K42,CELK!$K$10:$M$597,2,FALSE)),"")</f>
      </c>
      <c r="M42">
        <f>IF(B42&lt;&gt;0,(VLOOKUP(K42,CELK!$K$10:$M$597,3,FALSE)),"")</f>
      </c>
      <c r="N42">
        <f t="shared" si="4"/>
      </c>
    </row>
    <row r="43" spans="1:18" ht="12.75" customHeight="1">
      <c r="A43" s="5" t="s">
        <v>45</v>
      </c>
      <c r="B43" s="35"/>
      <c r="C43" s="36" t="s">
        <v>31</v>
      </c>
      <c r="D43" s="35"/>
      <c r="E43" s="37" t="s">
        <v>96</v>
      </c>
      <c r="F43" s="35"/>
      <c r="G43" s="35"/>
      <c r="H43" s="22">
        <f t="shared" si="0"/>
      </c>
      <c r="I43" s="38">
        <f>0+Q43</f>
        <v>0</v>
      </c>
      <c r="K43">
        <f t="shared" si="3"/>
      </c>
      <c r="L43" s="44">
        <f>IF(B43&lt;&gt;0,(VLOOKUP(K43,CELK!$K$10:$M$597,2,FALSE)),"")</f>
      </c>
      <c r="M43">
        <f>IF(B43&lt;&gt;0,(VLOOKUP(K43,CELK!$K$10:$M$597,3,FALSE)),"")</f>
      </c>
      <c r="N43">
        <f t="shared" si="4"/>
      </c>
      <c r="O43">
        <f>0+R43</f>
        <v>0</v>
      </c>
      <c r="Q43">
        <f>0+I44+I47+I50+I53+I56</f>
        <v>0</v>
      </c>
      <c r="R43">
        <f>0+O44+O47+O50+O53+O56</f>
        <v>0</v>
      </c>
    </row>
    <row r="44" spans="1:16" ht="12">
      <c r="A44" s="42" t="s">
        <v>47</v>
      </c>
      <c r="B44" s="19" t="s">
        <v>89</v>
      </c>
      <c r="C44" s="19" t="s">
        <v>272</v>
      </c>
      <c r="D44" s="17" t="s">
        <v>55</v>
      </c>
      <c r="E44" s="20" t="s">
        <v>273</v>
      </c>
      <c r="F44" s="21" t="s">
        <v>110</v>
      </c>
      <c r="G44" s="22">
        <v>2.7</v>
      </c>
      <c r="H44" s="22">
        <f t="shared" si="0"/>
        <v>0</v>
      </c>
      <c r="I44" s="22">
        <f>ROUND(ROUND(H44,2)*ROUND(G44,2),2)</f>
        <v>0</v>
      </c>
      <c r="K44" t="str">
        <f t="shared" si="3"/>
        <v>11372</v>
      </c>
      <c r="L44" s="44">
        <f>IF(B44&lt;&gt;0,(VLOOKUP(K44,CELK!$K$10:$M$597,2,FALSE)),"")</f>
        <v>131</v>
      </c>
      <c r="M44">
        <f>IF(B44&lt;&gt;0,(VLOOKUP(K44,CELK!$K$10:$M$597,3,FALSE)),"")</f>
        <v>0</v>
      </c>
      <c r="N44" t="str">
        <f t="shared" si="4"/>
        <v>=CELK!H131</v>
      </c>
      <c r="O44">
        <f>(I44*21)/100</f>
        <v>0</v>
      </c>
      <c r="P44" t="s">
        <v>26</v>
      </c>
    </row>
    <row r="45" spans="1:14" ht="12">
      <c r="A45" s="23" t="s">
        <v>52</v>
      </c>
      <c r="B45" s="17"/>
      <c r="C45" s="17"/>
      <c r="D45" s="17"/>
      <c r="E45" s="24" t="s">
        <v>274</v>
      </c>
      <c r="F45" s="17"/>
      <c r="G45" s="17"/>
      <c r="H45" s="22">
        <f t="shared" si="0"/>
      </c>
      <c r="I45" s="17"/>
      <c r="K45">
        <f t="shared" si="3"/>
      </c>
      <c r="L45" s="44">
        <f>IF(B45&lt;&gt;0,(VLOOKUP(K45,CELK!$K$10:$M$597,2,FALSE)),"")</f>
      </c>
      <c r="M45">
        <f>IF(B45&lt;&gt;0,(VLOOKUP(K45,CELK!$K$10:$M$597,3,FALSE)),"")</f>
      </c>
      <c r="N45">
        <f t="shared" si="4"/>
      </c>
    </row>
    <row r="46" spans="1:14" ht="12.75">
      <c r="A46" s="27" t="s">
        <v>54</v>
      </c>
      <c r="B46" s="17"/>
      <c r="C46" s="17"/>
      <c r="D46" s="17"/>
      <c r="E46" s="26" t="s">
        <v>336</v>
      </c>
      <c r="F46" s="17"/>
      <c r="G46" s="17"/>
      <c r="H46" s="22">
        <f t="shared" si="0"/>
      </c>
      <c r="I46" s="17"/>
      <c r="K46">
        <f t="shared" si="3"/>
      </c>
      <c r="L46" s="44">
        <f>IF(B46&lt;&gt;0,(VLOOKUP(K46,CELK!$K$10:$M$597,2,FALSE)),"")</f>
      </c>
      <c r="M46">
        <f>IF(B46&lt;&gt;0,(VLOOKUP(K46,CELK!$K$10:$M$597,3,FALSE)),"")</f>
      </c>
      <c r="N46">
        <f t="shared" si="4"/>
      </c>
    </row>
    <row r="47" spans="1:16" ht="12">
      <c r="A47" s="42" t="s">
        <v>47</v>
      </c>
      <c r="B47" s="19" t="s">
        <v>93</v>
      </c>
      <c r="C47" s="19" t="s">
        <v>275</v>
      </c>
      <c r="D47" s="17" t="s">
        <v>55</v>
      </c>
      <c r="E47" s="20" t="s">
        <v>276</v>
      </c>
      <c r="F47" s="21" t="s">
        <v>104</v>
      </c>
      <c r="G47" s="22">
        <v>27</v>
      </c>
      <c r="H47" s="22">
        <f t="shared" si="0"/>
        <v>0</v>
      </c>
      <c r="I47" s="22">
        <f>ROUND(ROUND(H47,2)*ROUND(G47,2),2)</f>
        <v>0</v>
      </c>
      <c r="K47" t="str">
        <f t="shared" si="3"/>
        <v>113768</v>
      </c>
      <c r="L47" s="44">
        <f>IF(B47&lt;&gt;0,(VLOOKUP(K47,CELK!$K$10:$M$597,2,FALSE)),"")</f>
        <v>134</v>
      </c>
      <c r="M47">
        <f>IF(B47&lt;&gt;0,(VLOOKUP(K47,CELK!$K$10:$M$597,3,FALSE)),"")</f>
        <v>0</v>
      </c>
      <c r="N47" t="str">
        <f t="shared" si="4"/>
        <v>=CELK!H134</v>
      </c>
      <c r="O47">
        <f>(I47*21)/100</f>
        <v>0</v>
      </c>
      <c r="P47" t="s">
        <v>26</v>
      </c>
    </row>
    <row r="48" spans="1:14" ht="12">
      <c r="A48" s="23" t="s">
        <v>52</v>
      </c>
      <c r="B48" s="17"/>
      <c r="C48" s="17"/>
      <c r="D48" s="17"/>
      <c r="E48" s="24" t="s">
        <v>55</v>
      </c>
      <c r="F48" s="17"/>
      <c r="G48" s="17"/>
      <c r="H48" s="22">
        <f t="shared" si="0"/>
      </c>
      <c r="I48" s="17"/>
      <c r="K48">
        <f t="shared" si="3"/>
      </c>
      <c r="L48" s="44">
        <f>IF(B48&lt;&gt;0,(VLOOKUP(K48,CELK!$K$10:$M$597,2,FALSE)),"")</f>
      </c>
      <c r="M48">
        <f>IF(B48&lt;&gt;0,(VLOOKUP(K48,CELK!$K$10:$M$597,3,FALSE)),"")</f>
      </c>
      <c r="N48">
        <f t="shared" si="4"/>
      </c>
    </row>
    <row r="49" spans="1:14" ht="12.75">
      <c r="A49" s="27" t="s">
        <v>54</v>
      </c>
      <c r="B49" s="17"/>
      <c r="C49" s="17"/>
      <c r="D49" s="17"/>
      <c r="E49" s="26" t="s">
        <v>337</v>
      </c>
      <c r="F49" s="17"/>
      <c r="G49" s="17"/>
      <c r="H49" s="22">
        <f t="shared" si="0"/>
      </c>
      <c r="I49" s="17"/>
      <c r="K49">
        <f t="shared" si="3"/>
      </c>
      <c r="L49" s="44">
        <f>IF(B49&lt;&gt;0,(VLOOKUP(K49,CELK!$K$10:$M$597,2,FALSE)),"")</f>
      </c>
      <c r="M49">
        <f>IF(B49&lt;&gt;0,(VLOOKUP(K49,CELK!$K$10:$M$597,3,FALSE)),"")</f>
      </c>
      <c r="N49">
        <f t="shared" si="4"/>
      </c>
    </row>
    <row r="50" spans="1:16" ht="12">
      <c r="A50" s="42" t="s">
        <v>47</v>
      </c>
      <c r="B50" s="19" t="s">
        <v>97</v>
      </c>
      <c r="C50" s="19" t="s">
        <v>338</v>
      </c>
      <c r="D50" s="17" t="s">
        <v>55</v>
      </c>
      <c r="E50" s="20" t="s">
        <v>339</v>
      </c>
      <c r="F50" s="21" t="s">
        <v>110</v>
      </c>
      <c r="G50" s="22">
        <v>12</v>
      </c>
      <c r="H50" s="22">
        <f t="shared" si="0"/>
        <v>0</v>
      </c>
      <c r="I50" s="22">
        <f>ROUND(ROUND(H50,2)*ROUND(G50,2),2)</f>
        <v>0</v>
      </c>
      <c r="K50" t="str">
        <f t="shared" si="3"/>
        <v>122738</v>
      </c>
      <c r="L50" s="44">
        <f>IF(B50&lt;&gt;0,(VLOOKUP(K50,CELK!$K$10:$M$597,2,FALSE)),"")</f>
        <v>140</v>
      </c>
      <c r="M50">
        <f>IF(B50&lt;&gt;0,(VLOOKUP(K50,CELK!$K$10:$M$597,3,FALSE)),"")</f>
        <v>0</v>
      </c>
      <c r="N50" t="str">
        <f t="shared" si="4"/>
        <v>=CELK!H140</v>
      </c>
      <c r="O50">
        <f>(I50*21)/100</f>
        <v>0</v>
      </c>
      <c r="P50" t="s">
        <v>26</v>
      </c>
    </row>
    <row r="51" spans="1:14" ht="12">
      <c r="A51" s="23" t="s">
        <v>52</v>
      </c>
      <c r="B51" s="17"/>
      <c r="C51" s="17"/>
      <c r="D51" s="17"/>
      <c r="E51" s="24" t="s">
        <v>55</v>
      </c>
      <c r="F51" s="17"/>
      <c r="G51" s="17"/>
      <c r="H51" s="22">
        <f t="shared" si="0"/>
      </c>
      <c r="I51" s="17"/>
      <c r="K51">
        <f t="shared" si="3"/>
      </c>
      <c r="L51" s="44">
        <f>IF(B51&lt;&gt;0,(VLOOKUP(K51,CELK!$K$10:$M$597,2,FALSE)),"")</f>
      </c>
      <c r="M51">
        <f>IF(B51&lt;&gt;0,(VLOOKUP(K51,CELK!$K$10:$M$597,3,FALSE)),"")</f>
      </c>
      <c r="N51">
        <f t="shared" si="4"/>
      </c>
    </row>
    <row r="52" spans="1:14" ht="12.75">
      <c r="A52" s="27" t="s">
        <v>54</v>
      </c>
      <c r="B52" s="17"/>
      <c r="C52" s="17"/>
      <c r="D52" s="17"/>
      <c r="E52" s="26" t="s">
        <v>340</v>
      </c>
      <c r="F52" s="17"/>
      <c r="G52" s="17"/>
      <c r="H52" s="22">
        <f t="shared" si="0"/>
      </c>
      <c r="I52" s="17"/>
      <c r="K52">
        <f t="shared" si="3"/>
      </c>
      <c r="L52" s="44">
        <f>IF(B52&lt;&gt;0,(VLOOKUP(K52,CELK!$K$10:$M$597,2,FALSE)),"")</f>
      </c>
      <c r="M52">
        <f>IF(B52&lt;&gt;0,(VLOOKUP(K52,CELK!$K$10:$M$597,3,FALSE)),"")</f>
      </c>
      <c r="N52">
        <f t="shared" si="4"/>
      </c>
    </row>
    <row r="53" spans="1:16" ht="12">
      <c r="A53" s="42" t="s">
        <v>47</v>
      </c>
      <c r="B53" s="19" t="s">
        <v>101</v>
      </c>
      <c r="C53" s="19" t="s">
        <v>108</v>
      </c>
      <c r="D53" s="17" t="s">
        <v>55</v>
      </c>
      <c r="E53" s="20" t="s">
        <v>109</v>
      </c>
      <c r="F53" s="21" t="s">
        <v>110</v>
      </c>
      <c r="G53" s="22">
        <v>1</v>
      </c>
      <c r="H53" s="22">
        <f t="shared" si="0"/>
        <v>0</v>
      </c>
      <c r="I53" s="22">
        <f>ROUND(ROUND(H53,2)*ROUND(G53,2),2)</f>
        <v>0</v>
      </c>
      <c r="K53" t="str">
        <f t="shared" si="3"/>
        <v>12920</v>
      </c>
      <c r="L53" s="44">
        <f>IF(B53&lt;&gt;0,(VLOOKUP(K53,CELK!$K$10:$M$597,2,FALSE)),"")</f>
        <v>143</v>
      </c>
      <c r="M53">
        <f>IF(B53&lt;&gt;0,(VLOOKUP(K53,CELK!$K$10:$M$597,3,FALSE)),"")</f>
        <v>0</v>
      </c>
      <c r="N53" t="str">
        <f t="shared" si="4"/>
        <v>=CELK!H143</v>
      </c>
      <c r="O53">
        <f>(I53*21)/100</f>
        <v>0</v>
      </c>
      <c r="P53" t="s">
        <v>26</v>
      </c>
    </row>
    <row r="54" spans="1:14" ht="12">
      <c r="A54" s="23" t="s">
        <v>52</v>
      </c>
      <c r="B54" s="17"/>
      <c r="C54" s="17"/>
      <c r="D54" s="17"/>
      <c r="E54" s="24" t="s">
        <v>55</v>
      </c>
      <c r="F54" s="17"/>
      <c r="G54" s="17"/>
      <c r="H54" s="22">
        <f t="shared" si="0"/>
      </c>
      <c r="I54" s="17"/>
      <c r="K54">
        <f t="shared" si="3"/>
      </c>
      <c r="L54" s="44">
        <f>IF(B54&lt;&gt;0,(VLOOKUP(K54,CELK!$K$10:$M$597,2,FALSE)),"")</f>
      </c>
      <c r="M54">
        <f>IF(B54&lt;&gt;0,(VLOOKUP(K54,CELK!$K$10:$M$597,3,FALSE)),"")</f>
      </c>
      <c r="N54">
        <f t="shared" si="4"/>
      </c>
    </row>
    <row r="55" spans="1:14" ht="12.75">
      <c r="A55" s="27" t="s">
        <v>54</v>
      </c>
      <c r="B55" s="17"/>
      <c r="C55" s="17"/>
      <c r="D55" s="17"/>
      <c r="E55" s="26" t="s">
        <v>82</v>
      </c>
      <c r="F55" s="17"/>
      <c r="G55" s="17"/>
      <c r="H55" s="22">
        <f t="shared" si="0"/>
      </c>
      <c r="I55" s="17"/>
      <c r="K55">
        <f t="shared" si="3"/>
      </c>
      <c r="L55" s="44">
        <f>IF(B55&lt;&gt;0,(VLOOKUP(K55,CELK!$K$10:$M$597,2,FALSE)),"")</f>
      </c>
      <c r="M55">
        <f>IF(B55&lt;&gt;0,(VLOOKUP(K55,CELK!$K$10:$M$597,3,FALSE)),"")</f>
      </c>
      <c r="N55">
        <f t="shared" si="4"/>
      </c>
    </row>
    <row r="56" spans="1:16" ht="12">
      <c r="A56" s="42" t="s">
        <v>47</v>
      </c>
      <c r="B56" s="19" t="s">
        <v>107</v>
      </c>
      <c r="C56" s="19" t="s">
        <v>120</v>
      </c>
      <c r="D56" s="17" t="s">
        <v>55</v>
      </c>
      <c r="E56" s="20" t="s">
        <v>121</v>
      </c>
      <c r="F56" s="21" t="s">
        <v>110</v>
      </c>
      <c r="G56" s="22">
        <v>12</v>
      </c>
      <c r="H56" s="22">
        <f t="shared" si="0"/>
        <v>0</v>
      </c>
      <c r="I56" s="22">
        <f>ROUND(ROUND(H56,2)*ROUND(G56,2),2)</f>
        <v>0</v>
      </c>
      <c r="K56" t="str">
        <f t="shared" si="3"/>
        <v>17120</v>
      </c>
      <c r="L56" s="44">
        <f>IF(B56&lt;&gt;0,(VLOOKUP(K56,CELK!$K$10:$M$597,2,FALSE)),"")</f>
        <v>167</v>
      </c>
      <c r="M56">
        <f>IF(B56&lt;&gt;0,(VLOOKUP(K56,CELK!$K$10:$M$597,3,FALSE)),"")</f>
        <v>0</v>
      </c>
      <c r="N56" t="str">
        <f t="shared" si="4"/>
        <v>=CELK!H167</v>
      </c>
      <c r="O56">
        <f>(I56*21)/100</f>
        <v>0</v>
      </c>
      <c r="P56" t="s">
        <v>26</v>
      </c>
    </row>
    <row r="57" spans="1:14" ht="12">
      <c r="A57" s="23" t="s">
        <v>52</v>
      </c>
      <c r="B57" s="17"/>
      <c r="C57" s="17"/>
      <c r="D57" s="17"/>
      <c r="E57" s="24" t="s">
        <v>55</v>
      </c>
      <c r="F57" s="17"/>
      <c r="G57" s="17"/>
      <c r="H57" s="22">
        <f t="shared" si="0"/>
      </c>
      <c r="I57" s="17"/>
      <c r="K57">
        <f t="shared" si="3"/>
      </c>
      <c r="L57" s="44">
        <f>IF(B57&lt;&gt;0,(VLOOKUP(K57,CELK!$K$10:$M$597,2,FALSE)),"")</f>
      </c>
      <c r="M57">
        <f>IF(B57&lt;&gt;0,(VLOOKUP(K57,CELK!$K$10:$M$597,3,FALSE)),"")</f>
      </c>
      <c r="N57">
        <f t="shared" si="4"/>
      </c>
    </row>
    <row r="58" spans="1:14" ht="12.75">
      <c r="A58" s="25" t="s">
        <v>54</v>
      </c>
      <c r="B58" s="17"/>
      <c r="C58" s="17"/>
      <c r="D58" s="17"/>
      <c r="E58" s="26" t="s">
        <v>340</v>
      </c>
      <c r="F58" s="17"/>
      <c r="G58" s="17"/>
      <c r="H58" s="22">
        <f t="shared" si="0"/>
      </c>
      <c r="I58" s="17"/>
      <c r="K58">
        <f t="shared" si="3"/>
      </c>
      <c r="L58" s="44">
        <f>IF(B58&lt;&gt;0,(VLOOKUP(K58,CELK!$K$10:$M$597,2,FALSE)),"")</f>
      </c>
      <c r="M58">
        <f>IF(B58&lt;&gt;0,(VLOOKUP(K58,CELK!$K$10:$M$597,3,FALSE)),"")</f>
      </c>
      <c r="N58">
        <f t="shared" si="4"/>
      </c>
    </row>
    <row r="59" spans="1:18" ht="12.75" customHeight="1">
      <c r="A59" s="5" t="s">
        <v>45</v>
      </c>
      <c r="B59" s="35"/>
      <c r="C59" s="36" t="s">
        <v>27</v>
      </c>
      <c r="D59" s="35"/>
      <c r="E59" s="37" t="s">
        <v>277</v>
      </c>
      <c r="F59" s="35"/>
      <c r="G59" s="35"/>
      <c r="H59" s="22">
        <f t="shared" si="0"/>
      </c>
      <c r="I59" s="38">
        <f>0+Q59</f>
        <v>0</v>
      </c>
      <c r="K59">
        <f t="shared" si="3"/>
      </c>
      <c r="L59" s="44">
        <f>IF(B59&lt;&gt;0,(VLOOKUP(K59,CELK!$K$10:$M$597,2,FALSE)),"")</f>
      </c>
      <c r="M59">
        <f>IF(B59&lt;&gt;0,(VLOOKUP(K59,CELK!$K$10:$M$597,3,FALSE)),"")</f>
      </c>
      <c r="N59">
        <f t="shared" si="4"/>
      </c>
      <c r="O59">
        <f>0+R59</f>
        <v>0</v>
      </c>
      <c r="Q59">
        <f>0+I60+I63</f>
        <v>0</v>
      </c>
      <c r="R59">
        <f>0+O60+O63</f>
        <v>0</v>
      </c>
    </row>
    <row r="60" spans="1:16" ht="12">
      <c r="A60" s="42" t="s">
        <v>47</v>
      </c>
      <c r="B60" s="19" t="s">
        <v>112</v>
      </c>
      <c r="C60" s="19" t="s">
        <v>278</v>
      </c>
      <c r="D60" s="17" t="s">
        <v>55</v>
      </c>
      <c r="E60" s="20" t="s">
        <v>279</v>
      </c>
      <c r="F60" s="21" t="s">
        <v>110</v>
      </c>
      <c r="G60" s="22">
        <v>1.84</v>
      </c>
      <c r="H60" s="22">
        <f t="shared" si="0"/>
        <v>0</v>
      </c>
      <c r="I60" s="22">
        <f>ROUND(ROUND(H60,2)*ROUND(G60,2),2)</f>
        <v>0</v>
      </c>
      <c r="K60" t="str">
        <f t="shared" si="3"/>
        <v>317325</v>
      </c>
      <c r="L60" s="44">
        <f>IF(B60&lt;&gt;0,(VLOOKUP(K60,CELK!$K$10:$M$597,2,FALSE)),"")</f>
        <v>208</v>
      </c>
      <c r="M60">
        <f>IF(B60&lt;&gt;0,(VLOOKUP(K60,CELK!$K$10:$M$597,3,FALSE)),"")</f>
        <v>0</v>
      </c>
      <c r="N60" t="str">
        <f t="shared" si="4"/>
        <v>=CELK!H208</v>
      </c>
      <c r="O60">
        <f>(I60*21)/100</f>
        <v>0</v>
      </c>
      <c r="P60" t="s">
        <v>26</v>
      </c>
    </row>
    <row r="61" spans="1:14" ht="12">
      <c r="A61" s="23" t="s">
        <v>52</v>
      </c>
      <c r="B61" s="17"/>
      <c r="C61" s="17"/>
      <c r="D61" s="17"/>
      <c r="E61" s="24" t="s">
        <v>55</v>
      </c>
      <c r="F61" s="17"/>
      <c r="G61" s="17"/>
      <c r="H61" s="22">
        <f t="shared" si="0"/>
      </c>
      <c r="I61" s="17"/>
      <c r="K61">
        <f t="shared" si="3"/>
      </c>
      <c r="L61" s="44">
        <f>IF(B61&lt;&gt;0,(VLOOKUP(K61,CELK!$K$10:$M$597,2,FALSE)),"")</f>
      </c>
      <c r="M61">
        <f>IF(B61&lt;&gt;0,(VLOOKUP(K61,CELK!$K$10:$M$597,3,FALSE)),"")</f>
      </c>
      <c r="N61">
        <f t="shared" si="4"/>
      </c>
    </row>
    <row r="62" spans="1:14" ht="12.75">
      <c r="A62" s="27" t="s">
        <v>54</v>
      </c>
      <c r="B62" s="17"/>
      <c r="C62" s="17"/>
      <c r="D62" s="17"/>
      <c r="E62" s="26" t="s">
        <v>341</v>
      </c>
      <c r="F62" s="17"/>
      <c r="G62" s="17"/>
      <c r="H62" s="22">
        <f t="shared" si="0"/>
      </c>
      <c r="I62" s="17"/>
      <c r="K62">
        <f t="shared" si="3"/>
      </c>
      <c r="L62" s="44">
        <f>IF(B62&lt;&gt;0,(VLOOKUP(K62,CELK!$K$10:$M$597,2,FALSE)),"")</f>
      </c>
      <c r="M62">
        <f>IF(B62&lt;&gt;0,(VLOOKUP(K62,CELK!$K$10:$M$597,3,FALSE)),"")</f>
      </c>
      <c r="N62">
        <f t="shared" si="4"/>
      </c>
    </row>
    <row r="63" spans="1:16" ht="12">
      <c r="A63" s="42" t="s">
        <v>47</v>
      </c>
      <c r="B63" s="19" t="s">
        <v>116</v>
      </c>
      <c r="C63" s="19" t="s">
        <v>280</v>
      </c>
      <c r="D63" s="17" t="s">
        <v>55</v>
      </c>
      <c r="E63" s="20" t="s">
        <v>281</v>
      </c>
      <c r="F63" s="21" t="s">
        <v>51</v>
      </c>
      <c r="G63" s="22">
        <v>0.3</v>
      </c>
      <c r="H63" s="22">
        <f t="shared" si="0"/>
        <v>0</v>
      </c>
      <c r="I63" s="22">
        <f>ROUND(ROUND(H63,2)*ROUND(G63,2),2)</f>
        <v>0</v>
      </c>
      <c r="K63" t="str">
        <f t="shared" si="3"/>
        <v>317365</v>
      </c>
      <c r="L63" s="44">
        <f>IF(B63&lt;&gt;0,(VLOOKUP(K63,CELK!$K$10:$M$597,2,FALSE)),"")</f>
        <v>211</v>
      </c>
      <c r="M63">
        <f>IF(B63&lt;&gt;0,(VLOOKUP(K63,CELK!$K$10:$M$597,3,FALSE)),"")</f>
        <v>0</v>
      </c>
      <c r="N63" t="str">
        <f t="shared" si="4"/>
        <v>=CELK!H211</v>
      </c>
      <c r="O63">
        <f>(I63*21)/100</f>
        <v>0</v>
      </c>
      <c r="P63" t="s">
        <v>26</v>
      </c>
    </row>
    <row r="64" spans="1:14" ht="12">
      <c r="A64" s="23" t="s">
        <v>52</v>
      </c>
      <c r="B64" s="17"/>
      <c r="C64" s="17"/>
      <c r="D64" s="17"/>
      <c r="E64" s="24" t="s">
        <v>55</v>
      </c>
      <c r="F64" s="17"/>
      <c r="G64" s="17"/>
      <c r="H64" s="22">
        <f t="shared" si="0"/>
      </c>
      <c r="I64" s="17"/>
      <c r="K64">
        <f t="shared" si="3"/>
      </c>
      <c r="L64" s="44">
        <f>IF(B64&lt;&gt;0,(VLOOKUP(K64,CELK!$K$10:$M$597,2,FALSE)),"")</f>
      </c>
      <c r="M64">
        <f>IF(B64&lt;&gt;0,(VLOOKUP(K64,CELK!$K$10:$M$597,3,FALSE)),"")</f>
      </c>
      <c r="N64">
        <f t="shared" si="4"/>
      </c>
    </row>
    <row r="65" spans="1:14" ht="12.75">
      <c r="A65" s="25" t="s">
        <v>54</v>
      </c>
      <c r="B65" s="17"/>
      <c r="C65" s="17"/>
      <c r="D65" s="17"/>
      <c r="E65" s="26" t="s">
        <v>342</v>
      </c>
      <c r="F65" s="17"/>
      <c r="G65" s="17"/>
      <c r="H65" s="22">
        <f t="shared" si="0"/>
      </c>
      <c r="I65" s="17"/>
      <c r="K65">
        <f t="shared" si="3"/>
      </c>
      <c r="L65" s="44">
        <f>IF(B65&lt;&gt;0,(VLOOKUP(K65,CELK!$K$10:$M$597,2,FALSE)),"")</f>
      </c>
      <c r="M65">
        <f>IF(B65&lt;&gt;0,(VLOOKUP(K65,CELK!$K$10:$M$597,3,FALSE)),"")</f>
      </c>
      <c r="N65">
        <f t="shared" si="4"/>
      </c>
    </row>
    <row r="66" spans="1:18" ht="12.75" customHeight="1">
      <c r="A66" s="5" t="s">
        <v>45</v>
      </c>
      <c r="B66" s="35"/>
      <c r="C66" s="36" t="s">
        <v>35</v>
      </c>
      <c r="D66" s="35"/>
      <c r="E66" s="37" t="s">
        <v>134</v>
      </c>
      <c r="F66" s="35"/>
      <c r="G66" s="35"/>
      <c r="H66" s="22">
        <f t="shared" si="0"/>
      </c>
      <c r="I66" s="38">
        <f>0+Q66</f>
        <v>0</v>
      </c>
      <c r="K66">
        <f t="shared" si="3"/>
      </c>
      <c r="L66" s="44">
        <f>IF(B66&lt;&gt;0,(VLOOKUP(K66,CELK!$K$10:$M$597,2,FALSE)),"")</f>
      </c>
      <c r="M66">
        <f>IF(B66&lt;&gt;0,(VLOOKUP(K66,CELK!$K$10:$M$597,3,FALSE)),"")</f>
      </c>
      <c r="N66">
        <f t="shared" si="4"/>
      </c>
      <c r="O66">
        <f>0+R66</f>
        <v>0</v>
      </c>
      <c r="Q66">
        <f>0+I67+I70+I73+I76+I79</f>
        <v>0</v>
      </c>
      <c r="R66">
        <f>0+O67+O70+O73+O76+O79</f>
        <v>0</v>
      </c>
    </row>
    <row r="67" spans="1:16" ht="12">
      <c r="A67" s="42" t="s">
        <v>47</v>
      </c>
      <c r="B67" s="19" t="s">
        <v>119</v>
      </c>
      <c r="C67" s="19" t="s">
        <v>136</v>
      </c>
      <c r="D67" s="17" t="s">
        <v>55</v>
      </c>
      <c r="E67" s="20" t="s">
        <v>137</v>
      </c>
      <c r="F67" s="21" t="s">
        <v>74</v>
      </c>
      <c r="G67" s="22">
        <v>4</v>
      </c>
      <c r="H67" s="22">
        <f t="shared" si="0"/>
        <v>0</v>
      </c>
      <c r="I67" s="22">
        <f>ROUND(ROUND(H67,2)*ROUND(G67,2),2)</f>
        <v>0</v>
      </c>
      <c r="K67" t="str">
        <f t="shared" si="3"/>
        <v>428500</v>
      </c>
      <c r="L67" s="44">
        <f>IF(B67&lt;&gt;0,(VLOOKUP(K67,CELK!$K$10:$M$597,2,FALSE)),"")</f>
        <v>248</v>
      </c>
      <c r="M67">
        <f>IF(B67&lt;&gt;0,(VLOOKUP(K67,CELK!$K$10:$M$597,3,FALSE)),"")</f>
        <v>0</v>
      </c>
      <c r="N67" t="str">
        <f t="shared" si="4"/>
        <v>=CELK!H248</v>
      </c>
      <c r="O67">
        <f>(I67*21)/100</f>
        <v>0</v>
      </c>
      <c r="P67" t="s">
        <v>26</v>
      </c>
    </row>
    <row r="68" spans="1:14" ht="12">
      <c r="A68" s="23" t="s">
        <v>52</v>
      </c>
      <c r="B68" s="17"/>
      <c r="C68" s="17"/>
      <c r="D68" s="17"/>
      <c r="E68" s="24" t="s">
        <v>138</v>
      </c>
      <c r="F68" s="17"/>
      <c r="G68" s="17"/>
      <c r="H68" s="22">
        <f t="shared" si="0"/>
      </c>
      <c r="I68" s="17"/>
      <c r="K68">
        <f t="shared" si="3"/>
      </c>
      <c r="L68" s="44">
        <f>IF(B68&lt;&gt;0,(VLOOKUP(K68,CELK!$K$10:$M$597,2,FALSE)),"")</f>
      </c>
      <c r="M68">
        <f>IF(B68&lt;&gt;0,(VLOOKUP(K68,CELK!$K$10:$M$597,3,FALSE)),"")</f>
      </c>
      <c r="N68">
        <f t="shared" si="4"/>
      </c>
    </row>
    <row r="69" spans="1:14" ht="12.75">
      <c r="A69" s="27" t="s">
        <v>54</v>
      </c>
      <c r="B69" s="17"/>
      <c r="C69" s="17"/>
      <c r="D69" s="17"/>
      <c r="E69" s="26" t="s">
        <v>343</v>
      </c>
      <c r="F69" s="17"/>
      <c r="G69" s="17"/>
      <c r="H69" s="22">
        <f t="shared" si="0"/>
      </c>
      <c r="I69" s="17"/>
      <c r="K69">
        <f t="shared" si="3"/>
      </c>
      <c r="L69" s="44">
        <f>IF(B69&lt;&gt;0,(VLOOKUP(K69,CELK!$K$10:$M$597,2,FALSE)),"")</f>
      </c>
      <c r="M69">
        <f>IF(B69&lt;&gt;0,(VLOOKUP(K69,CELK!$K$10:$M$597,3,FALSE)),"")</f>
      </c>
      <c r="N69">
        <f t="shared" si="4"/>
      </c>
    </row>
    <row r="70" spans="1:16" ht="12">
      <c r="A70" s="42" t="s">
        <v>47</v>
      </c>
      <c r="B70" s="19" t="s">
        <v>122</v>
      </c>
      <c r="C70" s="19" t="s">
        <v>140</v>
      </c>
      <c r="D70" s="17" t="s">
        <v>55</v>
      </c>
      <c r="E70" s="20" t="s">
        <v>141</v>
      </c>
      <c r="F70" s="21" t="s">
        <v>74</v>
      </c>
      <c r="G70" s="22">
        <v>2</v>
      </c>
      <c r="H70" s="22">
        <f t="shared" si="0"/>
        <v>0</v>
      </c>
      <c r="I70" s="22">
        <f>ROUND(ROUND(H70,2)*ROUND(G70,2),2)</f>
        <v>0</v>
      </c>
      <c r="K70" t="str">
        <f t="shared" si="3"/>
        <v>42852</v>
      </c>
      <c r="L70" s="44">
        <f>IF(B70&lt;&gt;0,(VLOOKUP(K70,CELK!$K$10:$M$597,2,FALSE)),"")</f>
        <v>251</v>
      </c>
      <c r="M70">
        <f>IF(B70&lt;&gt;0,(VLOOKUP(K70,CELK!$K$10:$M$597,3,FALSE)),"")</f>
        <v>0</v>
      </c>
      <c r="N70" t="str">
        <f t="shared" si="4"/>
        <v>=CELK!H251</v>
      </c>
      <c r="O70">
        <f>(I70*21)/100</f>
        <v>0</v>
      </c>
      <c r="P70" t="s">
        <v>26</v>
      </c>
    </row>
    <row r="71" spans="1:14" ht="12">
      <c r="A71" s="23" t="s">
        <v>52</v>
      </c>
      <c r="B71" s="17"/>
      <c r="C71" s="17"/>
      <c r="D71" s="17"/>
      <c r="E71" s="24" t="s">
        <v>142</v>
      </c>
      <c r="F71" s="17"/>
      <c r="G71" s="17"/>
      <c r="H71" s="22">
        <f t="shared" si="0"/>
      </c>
      <c r="I71" s="17"/>
      <c r="K71">
        <f t="shared" si="3"/>
      </c>
      <c r="L71" s="44">
        <f>IF(B71&lt;&gt;0,(VLOOKUP(K71,CELK!$K$10:$M$597,2,FALSE)),"")</f>
      </c>
      <c r="M71">
        <f>IF(B71&lt;&gt;0,(VLOOKUP(K71,CELK!$K$10:$M$597,3,FALSE)),"")</f>
      </c>
      <c r="N71">
        <f t="shared" si="4"/>
      </c>
    </row>
    <row r="72" spans="1:14" ht="12.75">
      <c r="A72" s="27" t="s">
        <v>54</v>
      </c>
      <c r="B72" s="17"/>
      <c r="C72" s="17"/>
      <c r="D72" s="17"/>
      <c r="E72" s="26" t="s">
        <v>344</v>
      </c>
      <c r="F72" s="17"/>
      <c r="G72" s="17"/>
      <c r="H72" s="22">
        <f t="shared" si="0"/>
      </c>
      <c r="I72" s="17"/>
      <c r="K72">
        <f t="shared" si="3"/>
      </c>
      <c r="L72" s="44">
        <f>IF(B72&lt;&gt;0,(VLOOKUP(K72,CELK!$K$10:$M$597,2,FALSE)),"")</f>
      </c>
      <c r="M72">
        <f>IF(B72&lt;&gt;0,(VLOOKUP(K72,CELK!$K$10:$M$597,3,FALSE)),"")</f>
      </c>
      <c r="N72">
        <f t="shared" si="4"/>
      </c>
    </row>
    <row r="73" spans="1:16" ht="12">
      <c r="A73" s="42" t="s">
        <v>47</v>
      </c>
      <c r="B73" s="19" t="s">
        <v>125</v>
      </c>
      <c r="C73" s="19" t="s">
        <v>144</v>
      </c>
      <c r="D73" s="17" t="s">
        <v>55</v>
      </c>
      <c r="E73" s="20" t="s">
        <v>145</v>
      </c>
      <c r="F73" s="21" t="s">
        <v>74</v>
      </c>
      <c r="G73" s="22">
        <v>1</v>
      </c>
      <c r="H73" s="22">
        <f t="shared" si="0"/>
        <v>0</v>
      </c>
      <c r="I73" s="22">
        <f>ROUND(ROUND(H73,2)*ROUND(G73,2),2)</f>
        <v>0</v>
      </c>
      <c r="K73" t="str">
        <f t="shared" si="3"/>
        <v>42853</v>
      </c>
      <c r="L73" s="44">
        <f>IF(B73&lt;&gt;0,(VLOOKUP(K73,CELK!$K$10:$M$597,2,FALSE)),"")</f>
        <v>254</v>
      </c>
      <c r="M73">
        <f>IF(B73&lt;&gt;0,(VLOOKUP(K73,CELK!$K$10:$M$597,3,FALSE)),"")</f>
        <v>0</v>
      </c>
      <c r="N73" t="str">
        <f t="shared" si="4"/>
        <v>=CELK!H254</v>
      </c>
      <c r="O73">
        <f>(I73*21)/100</f>
        <v>0</v>
      </c>
      <c r="P73" t="s">
        <v>26</v>
      </c>
    </row>
    <row r="74" spans="1:14" ht="12">
      <c r="A74" s="23" t="s">
        <v>52</v>
      </c>
      <c r="B74" s="17"/>
      <c r="C74" s="17"/>
      <c r="D74" s="17"/>
      <c r="E74" s="24" t="s">
        <v>142</v>
      </c>
      <c r="F74" s="17"/>
      <c r="G74" s="17"/>
      <c r="H74" s="22">
        <f t="shared" si="0"/>
      </c>
      <c r="I74" s="17"/>
      <c r="K74">
        <f t="shared" si="3"/>
      </c>
      <c r="L74" s="44">
        <f>IF(B74&lt;&gt;0,(VLOOKUP(K74,CELK!$K$10:$M$597,2,FALSE)),"")</f>
      </c>
      <c r="M74">
        <f>IF(B74&lt;&gt;0,(VLOOKUP(K74,CELK!$K$10:$M$597,3,FALSE)),"")</f>
      </c>
      <c r="N74">
        <f t="shared" si="4"/>
      </c>
    </row>
    <row r="75" spans="1:14" ht="12.75">
      <c r="A75" s="27" t="s">
        <v>54</v>
      </c>
      <c r="B75" s="17"/>
      <c r="C75" s="17"/>
      <c r="D75" s="17"/>
      <c r="E75" s="26" t="s">
        <v>82</v>
      </c>
      <c r="F75" s="17"/>
      <c r="G75" s="17"/>
      <c r="H75" s="22">
        <f aca="true" t="shared" si="5" ref="H75:H138">M75</f>
      </c>
      <c r="I75" s="17"/>
      <c r="K75">
        <f t="shared" si="3"/>
      </c>
      <c r="L75" s="44">
        <f>IF(B75&lt;&gt;0,(VLOOKUP(K75,CELK!$K$10:$M$597,2,FALSE)),"")</f>
      </c>
      <c r="M75">
        <f>IF(B75&lt;&gt;0,(VLOOKUP(K75,CELK!$K$10:$M$597,3,FALSE)),"")</f>
      </c>
      <c r="N75">
        <f t="shared" si="4"/>
      </c>
    </row>
    <row r="76" spans="1:16" ht="12">
      <c r="A76" s="42" t="s">
        <v>47</v>
      </c>
      <c r="B76" s="19" t="s">
        <v>130</v>
      </c>
      <c r="C76" s="19" t="s">
        <v>147</v>
      </c>
      <c r="D76" s="17" t="s">
        <v>55</v>
      </c>
      <c r="E76" s="20" t="s">
        <v>148</v>
      </c>
      <c r="F76" s="21" t="s">
        <v>74</v>
      </c>
      <c r="G76" s="22">
        <v>1</v>
      </c>
      <c r="H76" s="22">
        <f t="shared" si="5"/>
        <v>0</v>
      </c>
      <c r="I76" s="22">
        <f>ROUND(ROUND(H76,2)*ROUND(G76,2),2)</f>
        <v>0</v>
      </c>
      <c r="K76" t="str">
        <f t="shared" si="3"/>
        <v>42854</v>
      </c>
      <c r="L76" s="44">
        <f>IF(B76&lt;&gt;0,(VLOOKUP(K76,CELK!$K$10:$M$597,2,FALSE)),"")</f>
        <v>257</v>
      </c>
      <c r="M76">
        <f>IF(B76&lt;&gt;0,(VLOOKUP(K76,CELK!$K$10:$M$597,3,FALSE)),"")</f>
        <v>0</v>
      </c>
      <c r="N76" t="str">
        <f t="shared" si="4"/>
        <v>=CELK!H257</v>
      </c>
      <c r="O76">
        <f>(I76*21)/100</f>
        <v>0</v>
      </c>
      <c r="P76" t="s">
        <v>26</v>
      </c>
    </row>
    <row r="77" spans="1:14" ht="12">
      <c r="A77" s="23" t="s">
        <v>52</v>
      </c>
      <c r="B77" s="17"/>
      <c r="C77" s="17"/>
      <c r="D77" s="17"/>
      <c r="E77" s="24" t="s">
        <v>142</v>
      </c>
      <c r="F77" s="17"/>
      <c r="G77" s="17"/>
      <c r="H77" s="22">
        <f t="shared" si="5"/>
      </c>
      <c r="I77" s="17"/>
      <c r="K77">
        <f t="shared" si="3"/>
      </c>
      <c r="L77" s="44">
        <f>IF(B77&lt;&gt;0,(VLOOKUP(K77,CELK!$K$10:$M$597,2,FALSE)),"")</f>
      </c>
      <c r="M77">
        <f>IF(B77&lt;&gt;0,(VLOOKUP(K77,CELK!$K$10:$M$597,3,FALSE)),"")</f>
      </c>
      <c r="N77">
        <f t="shared" si="4"/>
      </c>
    </row>
    <row r="78" spans="1:14" ht="12.75">
      <c r="A78" s="27" t="s">
        <v>54</v>
      </c>
      <c r="B78" s="17"/>
      <c r="C78" s="17"/>
      <c r="D78" s="17"/>
      <c r="E78" s="26" t="s">
        <v>82</v>
      </c>
      <c r="F78" s="17"/>
      <c r="G78" s="17"/>
      <c r="H78" s="22">
        <f t="shared" si="5"/>
      </c>
      <c r="I78" s="17"/>
      <c r="K78">
        <f t="shared" si="3"/>
      </c>
      <c r="L78" s="44">
        <f>IF(B78&lt;&gt;0,(VLOOKUP(K78,CELK!$K$10:$M$597,2,FALSE)),"")</f>
      </c>
      <c r="M78">
        <f>IF(B78&lt;&gt;0,(VLOOKUP(K78,CELK!$K$10:$M$597,3,FALSE)),"")</f>
      </c>
      <c r="N78">
        <f t="shared" si="4"/>
      </c>
    </row>
    <row r="79" spans="1:16" ht="12">
      <c r="A79" s="42" t="s">
        <v>47</v>
      </c>
      <c r="B79" s="19" t="s">
        <v>135</v>
      </c>
      <c r="C79" s="19" t="s">
        <v>345</v>
      </c>
      <c r="D79" s="17" t="s">
        <v>55</v>
      </c>
      <c r="E79" s="20" t="s">
        <v>346</v>
      </c>
      <c r="F79" s="21" t="s">
        <v>110</v>
      </c>
      <c r="G79" s="22">
        <v>2</v>
      </c>
      <c r="H79" s="22">
        <f t="shared" si="5"/>
        <v>0</v>
      </c>
      <c r="I79" s="22">
        <f>ROUND(ROUND(H79,2)*ROUND(G79,2),2)</f>
        <v>0</v>
      </c>
      <c r="K79" t="str">
        <f t="shared" si="3"/>
        <v>45857</v>
      </c>
      <c r="L79" s="44">
        <f>IF(B79&lt;&gt;0,(VLOOKUP(K79,CELK!$K$10:$M$597,2,FALSE)),"")</f>
        <v>284</v>
      </c>
      <c r="M79">
        <f>IF(B79&lt;&gt;0,(VLOOKUP(K79,CELK!$K$10:$M$597,3,FALSE)),"")</f>
        <v>0</v>
      </c>
      <c r="N79" t="str">
        <f t="shared" si="4"/>
        <v>=CELK!H284</v>
      </c>
      <c r="O79">
        <f>(I79*21)/100</f>
        <v>0</v>
      </c>
      <c r="P79" t="s">
        <v>26</v>
      </c>
    </row>
    <row r="80" spans="1:14" ht="12">
      <c r="A80" s="23" t="s">
        <v>52</v>
      </c>
      <c r="B80" s="17"/>
      <c r="C80" s="17"/>
      <c r="D80" s="17"/>
      <c r="E80" s="24" t="s">
        <v>55</v>
      </c>
      <c r="F80" s="17"/>
      <c r="G80" s="17"/>
      <c r="H80" s="22">
        <f t="shared" si="5"/>
      </c>
      <c r="I80" s="17"/>
      <c r="K80">
        <f t="shared" si="3"/>
      </c>
      <c r="L80" s="44">
        <f>IF(B80&lt;&gt;0,(VLOOKUP(K80,CELK!$K$10:$M$597,2,FALSE)),"")</f>
      </c>
      <c r="M80">
        <f>IF(B80&lt;&gt;0,(VLOOKUP(K80,CELK!$K$10:$M$597,3,FALSE)),"")</f>
      </c>
      <c r="N80">
        <f t="shared" si="4"/>
      </c>
    </row>
    <row r="81" spans="1:14" ht="12.75">
      <c r="A81" s="25" t="s">
        <v>54</v>
      </c>
      <c r="B81" s="17"/>
      <c r="C81" s="17"/>
      <c r="D81" s="17"/>
      <c r="E81" s="26" t="s">
        <v>344</v>
      </c>
      <c r="F81" s="17"/>
      <c r="G81" s="17"/>
      <c r="H81" s="22">
        <f t="shared" si="5"/>
      </c>
      <c r="I81" s="17"/>
      <c r="K81">
        <f t="shared" si="3"/>
      </c>
      <c r="L81" s="44">
        <f>IF(B81&lt;&gt;0,(VLOOKUP(K81,CELK!$K$10:$M$597,2,FALSE)),"")</f>
      </c>
      <c r="M81">
        <f>IF(B81&lt;&gt;0,(VLOOKUP(K81,CELK!$K$10:$M$597,3,FALSE)),"")</f>
      </c>
      <c r="N81">
        <f t="shared" si="4"/>
      </c>
    </row>
    <row r="82" spans="1:18" ht="12.75" customHeight="1">
      <c r="A82" s="5" t="s">
        <v>45</v>
      </c>
      <c r="B82" s="35"/>
      <c r="C82" s="36" t="s">
        <v>37</v>
      </c>
      <c r="D82" s="35"/>
      <c r="E82" s="37" t="s">
        <v>157</v>
      </c>
      <c r="F82" s="35"/>
      <c r="G82" s="35"/>
      <c r="H82" s="22">
        <f t="shared" si="5"/>
      </c>
      <c r="I82" s="38">
        <f>0+Q82</f>
        <v>0</v>
      </c>
      <c r="K82">
        <f aca="true" t="shared" si="6" ref="K82:K145">IF(B82&lt;&gt;0,C82&amp;D82,"")</f>
      </c>
      <c r="L82" s="44">
        <f>IF(B82&lt;&gt;0,(VLOOKUP(K82,CELK!$K$10:$M$597,2,FALSE)),"")</f>
      </c>
      <c r="M82">
        <f>IF(B82&lt;&gt;0,(VLOOKUP(K82,CELK!$K$10:$M$597,3,FALSE)),"")</f>
      </c>
      <c r="N82">
        <f aca="true" t="shared" si="7" ref="N82:N145">IF(B82&lt;&gt;0,"=CELK!H"&amp;L82,"")</f>
      </c>
      <c r="O82">
        <f>0+R82</f>
        <v>0</v>
      </c>
      <c r="Q82">
        <f>0+I83+I86</f>
        <v>0</v>
      </c>
      <c r="R82">
        <f>0+O83+O86</f>
        <v>0</v>
      </c>
    </row>
    <row r="83" spans="1:16" ht="12">
      <c r="A83" s="42" t="s">
        <v>47</v>
      </c>
      <c r="B83" s="19" t="s">
        <v>139</v>
      </c>
      <c r="C83" s="19" t="s">
        <v>347</v>
      </c>
      <c r="D83" s="17" t="s">
        <v>55</v>
      </c>
      <c r="E83" s="20" t="s">
        <v>348</v>
      </c>
      <c r="F83" s="21" t="s">
        <v>69</v>
      </c>
      <c r="G83" s="22">
        <v>50</v>
      </c>
      <c r="H83" s="22">
        <f t="shared" si="5"/>
        <v>0</v>
      </c>
      <c r="I83" s="22">
        <f>ROUND(ROUND(H83,2)*ROUND(G83,2),2)</f>
        <v>0</v>
      </c>
      <c r="K83" t="str">
        <f t="shared" si="6"/>
        <v>574B44</v>
      </c>
      <c r="L83" s="44">
        <f>IF(B83&lt;&gt;0,(VLOOKUP(K83,CELK!$K$10:$M$597,2,FALSE)),"")</f>
        <v>309</v>
      </c>
      <c r="M83">
        <f>IF(B83&lt;&gt;0,(VLOOKUP(K83,CELK!$K$10:$M$597,3,FALSE)),"")</f>
        <v>0</v>
      </c>
      <c r="N83" t="str">
        <f t="shared" si="7"/>
        <v>=CELK!H309</v>
      </c>
      <c r="O83">
        <f>(I83*21)/100</f>
        <v>0</v>
      </c>
      <c r="P83" t="s">
        <v>26</v>
      </c>
    </row>
    <row r="84" spans="1:14" ht="12">
      <c r="A84" s="23" t="s">
        <v>52</v>
      </c>
      <c r="B84" s="17"/>
      <c r="C84" s="17"/>
      <c r="D84" s="17"/>
      <c r="E84" s="24" t="s">
        <v>55</v>
      </c>
      <c r="F84" s="17"/>
      <c r="G84" s="17"/>
      <c r="H84" s="22">
        <f t="shared" si="5"/>
      </c>
      <c r="I84" s="17"/>
      <c r="K84">
        <f t="shared" si="6"/>
      </c>
      <c r="L84" s="44">
        <f>IF(B84&lt;&gt;0,(VLOOKUP(K84,CELK!$K$10:$M$597,2,FALSE)),"")</f>
      </c>
      <c r="M84">
        <f>IF(B84&lt;&gt;0,(VLOOKUP(K84,CELK!$K$10:$M$597,3,FALSE)),"")</f>
      </c>
      <c r="N84">
        <f t="shared" si="7"/>
      </c>
    </row>
    <row r="85" spans="1:14" ht="12.75">
      <c r="A85" s="27" t="s">
        <v>54</v>
      </c>
      <c r="B85" s="17"/>
      <c r="C85" s="17"/>
      <c r="D85" s="17"/>
      <c r="E85" s="26" t="s">
        <v>349</v>
      </c>
      <c r="F85" s="17"/>
      <c r="G85" s="17"/>
      <c r="H85" s="22">
        <f t="shared" si="5"/>
      </c>
      <c r="I85" s="17"/>
      <c r="K85">
        <f t="shared" si="6"/>
      </c>
      <c r="L85" s="44">
        <f>IF(B85&lt;&gt;0,(VLOOKUP(K85,CELK!$K$10:$M$597,2,FALSE)),"")</f>
      </c>
      <c r="M85">
        <f>IF(B85&lt;&gt;0,(VLOOKUP(K85,CELK!$K$10:$M$597,3,FALSE)),"")</f>
      </c>
      <c r="N85">
        <f t="shared" si="7"/>
      </c>
    </row>
    <row r="86" spans="1:16" ht="12">
      <c r="A86" s="42" t="s">
        <v>47</v>
      </c>
      <c r="B86" s="19" t="s">
        <v>143</v>
      </c>
      <c r="C86" s="19" t="s">
        <v>350</v>
      </c>
      <c r="D86" s="17" t="s">
        <v>55</v>
      </c>
      <c r="E86" s="20" t="s">
        <v>351</v>
      </c>
      <c r="F86" s="21" t="s">
        <v>69</v>
      </c>
      <c r="G86" s="22">
        <v>17</v>
      </c>
      <c r="H86" s="22">
        <f t="shared" si="5"/>
        <v>0</v>
      </c>
      <c r="I86" s="22">
        <f>ROUND(ROUND(H86,2)*ROUND(G86,2),2)</f>
        <v>0</v>
      </c>
      <c r="K86" t="str">
        <f t="shared" si="6"/>
        <v>575F53</v>
      </c>
      <c r="L86" s="44">
        <f>IF(B86&lt;&gt;0,(VLOOKUP(K86,CELK!$K$10:$M$597,2,FALSE)),"")</f>
        <v>321</v>
      </c>
      <c r="M86">
        <f>IF(B86&lt;&gt;0,(VLOOKUP(K86,CELK!$K$10:$M$597,3,FALSE)),"")</f>
        <v>0</v>
      </c>
      <c r="N86" t="str">
        <f t="shared" si="7"/>
        <v>=CELK!H321</v>
      </c>
      <c r="O86">
        <f>(I86*21)/100</f>
        <v>0</v>
      </c>
      <c r="P86" t="s">
        <v>26</v>
      </c>
    </row>
    <row r="87" spans="1:14" ht="12">
      <c r="A87" s="23" t="s">
        <v>52</v>
      </c>
      <c r="B87" s="17"/>
      <c r="C87" s="17"/>
      <c r="D87" s="17"/>
      <c r="E87" s="24" t="s">
        <v>55</v>
      </c>
      <c r="F87" s="17"/>
      <c r="G87" s="17"/>
      <c r="H87" s="22">
        <f t="shared" si="5"/>
      </c>
      <c r="I87" s="17"/>
      <c r="K87">
        <f t="shared" si="6"/>
      </c>
      <c r="L87" s="44">
        <f>IF(B87&lt;&gt;0,(VLOOKUP(K87,CELK!$K$10:$M$597,2,FALSE)),"")</f>
      </c>
      <c r="M87">
        <f>IF(B87&lt;&gt;0,(VLOOKUP(K87,CELK!$K$10:$M$597,3,FALSE)),"")</f>
      </c>
      <c r="N87">
        <f t="shared" si="7"/>
      </c>
    </row>
    <row r="88" spans="1:14" ht="12.75">
      <c r="A88" s="25" t="s">
        <v>54</v>
      </c>
      <c r="B88" s="17"/>
      <c r="C88" s="17"/>
      <c r="D88" s="17"/>
      <c r="E88" s="26" t="s">
        <v>352</v>
      </c>
      <c r="F88" s="17"/>
      <c r="G88" s="17"/>
      <c r="H88" s="22">
        <f t="shared" si="5"/>
      </c>
      <c r="I88" s="17"/>
      <c r="K88">
        <f t="shared" si="6"/>
      </c>
      <c r="L88" s="44">
        <f>IF(B88&lt;&gt;0,(VLOOKUP(K88,CELK!$K$10:$M$597,2,FALSE)),"")</f>
      </c>
      <c r="M88">
        <f>IF(B88&lt;&gt;0,(VLOOKUP(K88,CELK!$K$10:$M$597,3,FALSE)),"")</f>
      </c>
      <c r="N88">
        <f t="shared" si="7"/>
      </c>
    </row>
    <row r="89" spans="1:18" ht="12.75" customHeight="1">
      <c r="A89" s="5" t="s">
        <v>45</v>
      </c>
      <c r="B89" s="35"/>
      <c r="C89" s="36" t="s">
        <v>71</v>
      </c>
      <c r="D89" s="35"/>
      <c r="E89" s="37" t="s">
        <v>180</v>
      </c>
      <c r="F89" s="35"/>
      <c r="G89" s="35"/>
      <c r="H89" s="22">
        <f t="shared" si="5"/>
      </c>
      <c r="I89" s="38">
        <f>0+Q89</f>
        <v>0</v>
      </c>
      <c r="K89">
        <f t="shared" si="6"/>
      </c>
      <c r="L89" s="44">
        <f>IF(B89&lt;&gt;0,(VLOOKUP(K89,CELK!$K$10:$M$597,2,FALSE)),"")</f>
      </c>
      <c r="M89">
        <f>IF(B89&lt;&gt;0,(VLOOKUP(K89,CELK!$K$10:$M$597,3,FALSE)),"")</f>
      </c>
      <c r="N89">
        <f t="shared" si="7"/>
      </c>
      <c r="O89">
        <f>0+R89</f>
        <v>0</v>
      </c>
      <c r="Q89">
        <f>0+I90+I93+I96+I99+I102+I105+I108+I111+I114+I117+I120+I123+I126</f>
        <v>0</v>
      </c>
      <c r="R89">
        <f>0+O90+O93+O96+O99+O102+O105+O108+O111+O114+O117+O120+O123+O126</f>
        <v>0</v>
      </c>
    </row>
    <row r="90" spans="1:16" ht="24.75">
      <c r="A90" s="42" t="s">
        <v>47</v>
      </c>
      <c r="B90" s="19" t="s">
        <v>146</v>
      </c>
      <c r="C90" s="19" t="s">
        <v>353</v>
      </c>
      <c r="D90" s="17" t="s">
        <v>55</v>
      </c>
      <c r="E90" s="20" t="s">
        <v>354</v>
      </c>
      <c r="F90" s="21" t="s">
        <v>69</v>
      </c>
      <c r="G90" s="22">
        <v>23</v>
      </c>
      <c r="H90" s="22">
        <f t="shared" si="5"/>
        <v>0</v>
      </c>
      <c r="I90" s="22">
        <f>ROUND(ROUND(H90,2)*ROUND(G90,2),2)</f>
        <v>0</v>
      </c>
      <c r="K90" t="str">
        <f t="shared" si="6"/>
        <v>711452</v>
      </c>
      <c r="L90" s="44">
        <f>IF(B90&lt;&gt;0,(VLOOKUP(K90,CELK!$K$10:$M$597,2,FALSE)),"")</f>
        <v>365</v>
      </c>
      <c r="M90">
        <f>IF(B90&lt;&gt;0,(VLOOKUP(K90,CELK!$K$10:$M$597,3,FALSE)),"")</f>
        <v>0</v>
      </c>
      <c r="N90" t="str">
        <f t="shared" si="7"/>
        <v>=CELK!H365</v>
      </c>
      <c r="O90">
        <f>(I90*21)/100</f>
        <v>0</v>
      </c>
      <c r="P90" t="s">
        <v>26</v>
      </c>
    </row>
    <row r="91" spans="1:14" ht="12">
      <c r="A91" s="23" t="s">
        <v>52</v>
      </c>
      <c r="B91" s="17"/>
      <c r="C91" s="17"/>
      <c r="D91" s="17"/>
      <c r="E91" s="24" t="s">
        <v>55</v>
      </c>
      <c r="F91" s="17"/>
      <c r="G91" s="17"/>
      <c r="H91" s="22">
        <f t="shared" si="5"/>
      </c>
      <c r="I91" s="17"/>
      <c r="K91">
        <f t="shared" si="6"/>
      </c>
      <c r="L91" s="44">
        <f>IF(B91&lt;&gt;0,(VLOOKUP(K91,CELK!$K$10:$M$597,2,FALSE)),"")</f>
      </c>
      <c r="M91">
        <f>IF(B91&lt;&gt;0,(VLOOKUP(K91,CELK!$K$10:$M$597,3,FALSE)),"")</f>
      </c>
      <c r="N91">
        <f t="shared" si="7"/>
      </c>
    </row>
    <row r="92" spans="1:14" ht="12.75">
      <c r="A92" s="27" t="s">
        <v>54</v>
      </c>
      <c r="B92" s="17"/>
      <c r="C92" s="17"/>
      <c r="D92" s="17"/>
      <c r="E92" s="26" t="s">
        <v>355</v>
      </c>
      <c r="F92" s="17"/>
      <c r="G92" s="17"/>
      <c r="H92" s="22">
        <f t="shared" si="5"/>
      </c>
      <c r="I92" s="17"/>
      <c r="K92">
        <f t="shared" si="6"/>
      </c>
      <c r="L92" s="44">
        <f>IF(B92&lt;&gt;0,(VLOOKUP(K92,CELK!$K$10:$M$597,2,FALSE)),"")</f>
      </c>
      <c r="M92">
        <f>IF(B92&lt;&gt;0,(VLOOKUP(K92,CELK!$K$10:$M$597,3,FALSE)),"")</f>
      </c>
      <c r="N92">
        <f t="shared" si="7"/>
      </c>
    </row>
    <row r="93" spans="1:16" ht="12">
      <c r="A93" s="42" t="s">
        <v>47</v>
      </c>
      <c r="B93" s="19" t="s">
        <v>149</v>
      </c>
      <c r="C93" s="19" t="s">
        <v>356</v>
      </c>
      <c r="D93" s="17" t="s">
        <v>55</v>
      </c>
      <c r="E93" s="20" t="s">
        <v>357</v>
      </c>
      <c r="F93" s="21" t="s">
        <v>358</v>
      </c>
      <c r="G93" s="22">
        <v>7</v>
      </c>
      <c r="H93" s="22">
        <f t="shared" si="5"/>
        <v>0</v>
      </c>
      <c r="I93" s="22">
        <f>ROUND(ROUND(H93,2)*ROUND(G93,2),2)</f>
        <v>0</v>
      </c>
      <c r="K93" t="str">
        <f t="shared" si="6"/>
        <v>721163R</v>
      </c>
      <c r="L93" s="44">
        <f>IF(B93&lt;&gt;0,(VLOOKUP(K93,CELK!$K$10:$M$597,2,FALSE)),"")</f>
        <v>371</v>
      </c>
      <c r="M93">
        <f>IF(B93&lt;&gt;0,(VLOOKUP(K93,CELK!$K$10:$M$597,3,FALSE)),"")</f>
        <v>0</v>
      </c>
      <c r="N93" t="str">
        <f t="shared" si="7"/>
        <v>=CELK!H371</v>
      </c>
      <c r="O93">
        <f>(I93*21)/100</f>
        <v>0</v>
      </c>
      <c r="P93" t="s">
        <v>26</v>
      </c>
    </row>
    <row r="94" spans="1:14" ht="24.75">
      <c r="A94" s="23" t="s">
        <v>52</v>
      </c>
      <c r="B94" s="17"/>
      <c r="C94" s="17"/>
      <c r="D94" s="17"/>
      <c r="E94" s="24" t="s">
        <v>359</v>
      </c>
      <c r="F94" s="17"/>
      <c r="G94" s="17"/>
      <c r="H94" s="22">
        <f t="shared" si="5"/>
      </c>
      <c r="I94" s="17"/>
      <c r="K94">
        <f t="shared" si="6"/>
      </c>
      <c r="L94" s="44">
        <f>IF(B94&lt;&gt;0,(VLOOKUP(K94,CELK!$K$10:$M$597,2,FALSE)),"")</f>
      </c>
      <c r="M94">
        <f>IF(B94&lt;&gt;0,(VLOOKUP(K94,CELK!$K$10:$M$597,3,FALSE)),"")</f>
      </c>
      <c r="N94">
        <f t="shared" si="7"/>
      </c>
    </row>
    <row r="95" spans="1:14" ht="12.75">
      <c r="A95" s="27" t="s">
        <v>54</v>
      </c>
      <c r="B95" s="17"/>
      <c r="C95" s="17"/>
      <c r="D95" s="17"/>
      <c r="E95" s="26" t="s">
        <v>360</v>
      </c>
      <c r="F95" s="17"/>
      <c r="G95" s="17"/>
      <c r="H95" s="22">
        <f t="shared" si="5"/>
      </c>
      <c r="I95" s="17"/>
      <c r="K95">
        <f t="shared" si="6"/>
      </c>
      <c r="L95" s="44">
        <f>IF(B95&lt;&gt;0,(VLOOKUP(K95,CELK!$K$10:$M$597,2,FALSE)),"")</f>
      </c>
      <c r="M95">
        <f>IF(B95&lt;&gt;0,(VLOOKUP(K95,CELK!$K$10:$M$597,3,FALSE)),"")</f>
      </c>
      <c r="N95">
        <f t="shared" si="7"/>
      </c>
    </row>
    <row r="96" spans="1:16" ht="12">
      <c r="A96" s="42" t="s">
        <v>47</v>
      </c>
      <c r="B96" s="19" t="s">
        <v>153</v>
      </c>
      <c r="C96" s="19" t="s">
        <v>361</v>
      </c>
      <c r="D96" s="17" t="s">
        <v>55</v>
      </c>
      <c r="E96" s="20" t="s">
        <v>362</v>
      </c>
      <c r="F96" s="21" t="s">
        <v>104</v>
      </c>
      <c r="G96" s="22">
        <v>6</v>
      </c>
      <c r="H96" s="22">
        <f t="shared" si="5"/>
        <v>0</v>
      </c>
      <c r="I96" s="22">
        <f>ROUND(ROUND(H96,2)*ROUND(G96,2),2)</f>
        <v>0</v>
      </c>
      <c r="K96" t="str">
        <f t="shared" si="6"/>
        <v>721164</v>
      </c>
      <c r="L96" s="44">
        <f>IF(B96&lt;&gt;0,(VLOOKUP(K96,CELK!$K$10:$M$597,2,FALSE)),"")</f>
        <v>374</v>
      </c>
      <c r="M96">
        <f>IF(B96&lt;&gt;0,(VLOOKUP(K96,CELK!$K$10:$M$597,3,FALSE)),"")</f>
        <v>0</v>
      </c>
      <c r="N96" t="str">
        <f t="shared" si="7"/>
        <v>=CELK!H374</v>
      </c>
      <c r="O96">
        <f>(I96*21)/100</f>
        <v>0</v>
      </c>
      <c r="P96" t="s">
        <v>26</v>
      </c>
    </row>
    <row r="97" spans="1:14" ht="12">
      <c r="A97" s="23" t="s">
        <v>52</v>
      </c>
      <c r="B97" s="17"/>
      <c r="C97" s="17"/>
      <c r="D97" s="17"/>
      <c r="E97" s="24" t="s">
        <v>363</v>
      </c>
      <c r="F97" s="17"/>
      <c r="G97" s="17"/>
      <c r="H97" s="22">
        <f t="shared" si="5"/>
      </c>
      <c r="I97" s="17"/>
      <c r="K97">
        <f t="shared" si="6"/>
      </c>
      <c r="L97" s="44">
        <f>IF(B97&lt;&gt;0,(VLOOKUP(K97,CELK!$K$10:$M$597,2,FALSE)),"")</f>
      </c>
      <c r="M97">
        <f>IF(B97&lt;&gt;0,(VLOOKUP(K97,CELK!$K$10:$M$597,3,FALSE)),"")</f>
      </c>
      <c r="N97">
        <f t="shared" si="7"/>
      </c>
    </row>
    <row r="98" spans="1:14" ht="12.75">
      <c r="A98" s="27" t="s">
        <v>54</v>
      </c>
      <c r="B98" s="17"/>
      <c r="C98" s="17"/>
      <c r="D98" s="17"/>
      <c r="E98" s="26" t="s">
        <v>364</v>
      </c>
      <c r="F98" s="17"/>
      <c r="G98" s="17"/>
      <c r="H98" s="22">
        <f t="shared" si="5"/>
      </c>
      <c r="I98" s="17"/>
      <c r="K98">
        <f t="shared" si="6"/>
      </c>
      <c r="L98" s="44">
        <f>IF(B98&lt;&gt;0,(VLOOKUP(K98,CELK!$K$10:$M$597,2,FALSE)),"")</f>
      </c>
      <c r="M98">
        <f>IF(B98&lt;&gt;0,(VLOOKUP(K98,CELK!$K$10:$M$597,3,FALSE)),"")</f>
      </c>
      <c r="N98">
        <f t="shared" si="7"/>
      </c>
    </row>
    <row r="99" spans="1:16" ht="12">
      <c r="A99" s="42" t="s">
        <v>47</v>
      </c>
      <c r="B99" s="19" t="s">
        <v>158</v>
      </c>
      <c r="C99" s="19" t="s">
        <v>365</v>
      </c>
      <c r="D99" s="17" t="s">
        <v>55</v>
      </c>
      <c r="E99" s="20" t="s">
        <v>366</v>
      </c>
      <c r="F99" s="21" t="s">
        <v>74</v>
      </c>
      <c r="G99" s="22">
        <v>4</v>
      </c>
      <c r="H99" s="22">
        <f t="shared" si="5"/>
        <v>0</v>
      </c>
      <c r="I99" s="22">
        <f>ROUND(ROUND(H99,2)*ROUND(G99,2),2)</f>
        <v>0</v>
      </c>
      <c r="K99" t="str">
        <f t="shared" si="6"/>
        <v>721164R</v>
      </c>
      <c r="L99" s="44">
        <f>IF(B99&lt;&gt;0,(VLOOKUP(K99,CELK!$K$10:$M$597,2,FALSE)),"")</f>
        <v>377</v>
      </c>
      <c r="M99">
        <f>IF(B99&lt;&gt;0,(VLOOKUP(K99,CELK!$K$10:$M$597,3,FALSE)),"")</f>
        <v>0</v>
      </c>
      <c r="N99" t="str">
        <f t="shared" si="7"/>
        <v>=CELK!H377</v>
      </c>
      <c r="O99">
        <f>(I99*21)/100</f>
        <v>0</v>
      </c>
      <c r="P99" t="s">
        <v>26</v>
      </c>
    </row>
    <row r="100" spans="1:14" ht="24.75">
      <c r="A100" s="23" t="s">
        <v>52</v>
      </c>
      <c r="B100" s="17"/>
      <c r="C100" s="17"/>
      <c r="D100" s="17"/>
      <c r="E100" s="24" t="s">
        <v>367</v>
      </c>
      <c r="F100" s="17"/>
      <c r="G100" s="17"/>
      <c r="H100" s="22">
        <f t="shared" si="5"/>
      </c>
      <c r="I100" s="17"/>
      <c r="K100">
        <f t="shared" si="6"/>
      </c>
      <c r="L100" s="44">
        <f>IF(B100&lt;&gt;0,(VLOOKUP(K100,CELK!$K$10:$M$597,2,FALSE)),"")</f>
      </c>
      <c r="M100">
        <f>IF(B100&lt;&gt;0,(VLOOKUP(K100,CELK!$K$10:$M$597,3,FALSE)),"")</f>
      </c>
      <c r="N100">
        <f t="shared" si="7"/>
      </c>
    </row>
    <row r="101" spans="1:14" ht="12.75">
      <c r="A101" s="27" t="s">
        <v>54</v>
      </c>
      <c r="B101" s="17"/>
      <c r="C101" s="17"/>
      <c r="D101" s="17"/>
      <c r="E101" s="26" t="s">
        <v>343</v>
      </c>
      <c r="F101" s="17"/>
      <c r="G101" s="17"/>
      <c r="H101" s="22">
        <f t="shared" si="5"/>
      </c>
      <c r="I101" s="17"/>
      <c r="K101">
        <f t="shared" si="6"/>
      </c>
      <c r="L101" s="44">
        <f>IF(B101&lt;&gt;0,(VLOOKUP(K101,CELK!$K$10:$M$597,2,FALSE)),"")</f>
      </c>
      <c r="M101">
        <f>IF(B101&lt;&gt;0,(VLOOKUP(K101,CELK!$K$10:$M$597,3,FALSE)),"")</f>
      </c>
      <c r="N101">
        <f t="shared" si="7"/>
      </c>
    </row>
    <row r="102" spans="1:16" ht="12">
      <c r="A102" s="42" t="s">
        <v>47</v>
      </c>
      <c r="B102" s="19" t="s">
        <v>161</v>
      </c>
      <c r="C102" s="19" t="s">
        <v>368</v>
      </c>
      <c r="D102" s="17" t="s">
        <v>55</v>
      </c>
      <c r="E102" s="20" t="s">
        <v>369</v>
      </c>
      <c r="F102" s="21" t="s">
        <v>74</v>
      </c>
      <c r="G102" s="22">
        <v>5</v>
      </c>
      <c r="H102" s="22">
        <f t="shared" si="5"/>
        <v>0</v>
      </c>
      <c r="I102" s="22">
        <f>ROUND(ROUND(H102,2)*ROUND(G102,2),2)</f>
        <v>0</v>
      </c>
      <c r="K102" t="str">
        <f t="shared" si="6"/>
        <v>721171R1</v>
      </c>
      <c r="L102" s="44">
        <f>IF(B102&lt;&gt;0,(VLOOKUP(K102,CELK!$K$10:$M$597,2,FALSE)),"")</f>
        <v>380</v>
      </c>
      <c r="M102">
        <f>IF(B102&lt;&gt;0,(VLOOKUP(K102,CELK!$K$10:$M$597,3,FALSE)),"")</f>
        <v>0</v>
      </c>
      <c r="N102" t="str">
        <f t="shared" si="7"/>
        <v>=CELK!H380</v>
      </c>
      <c r="O102">
        <f>(I102*21)/100</f>
        <v>0</v>
      </c>
      <c r="P102" t="s">
        <v>26</v>
      </c>
    </row>
    <row r="103" spans="1:14" ht="24.75">
      <c r="A103" s="23" t="s">
        <v>52</v>
      </c>
      <c r="B103" s="17"/>
      <c r="C103" s="17"/>
      <c r="D103" s="17"/>
      <c r="E103" s="24" t="s">
        <v>370</v>
      </c>
      <c r="F103" s="17"/>
      <c r="G103" s="17"/>
      <c r="H103" s="22">
        <f t="shared" si="5"/>
      </c>
      <c r="I103" s="17"/>
      <c r="K103">
        <f t="shared" si="6"/>
      </c>
      <c r="L103" s="44">
        <f>IF(B103&lt;&gt;0,(VLOOKUP(K103,CELK!$K$10:$M$597,2,FALSE)),"")</f>
      </c>
      <c r="M103">
        <f>IF(B103&lt;&gt;0,(VLOOKUP(K103,CELK!$K$10:$M$597,3,FALSE)),"")</f>
      </c>
      <c r="N103">
        <f t="shared" si="7"/>
      </c>
    </row>
    <row r="104" spans="1:14" ht="12.75">
      <c r="A104" s="27" t="s">
        <v>54</v>
      </c>
      <c r="B104" s="17"/>
      <c r="C104" s="17"/>
      <c r="D104" s="17"/>
      <c r="E104" s="26" t="s">
        <v>371</v>
      </c>
      <c r="F104" s="17"/>
      <c r="G104" s="17"/>
      <c r="H104" s="22">
        <f t="shared" si="5"/>
      </c>
      <c r="I104" s="17"/>
      <c r="K104">
        <f t="shared" si="6"/>
      </c>
      <c r="L104" s="44">
        <f>IF(B104&lt;&gt;0,(VLOOKUP(K104,CELK!$K$10:$M$597,2,FALSE)),"")</f>
      </c>
      <c r="M104">
        <f>IF(B104&lt;&gt;0,(VLOOKUP(K104,CELK!$K$10:$M$597,3,FALSE)),"")</f>
      </c>
      <c r="N104">
        <f t="shared" si="7"/>
      </c>
    </row>
    <row r="105" spans="1:16" ht="12">
      <c r="A105" s="42" t="s">
        <v>47</v>
      </c>
      <c r="B105" s="19" t="s">
        <v>166</v>
      </c>
      <c r="C105" s="19" t="s">
        <v>372</v>
      </c>
      <c r="D105" s="17" t="s">
        <v>55</v>
      </c>
      <c r="E105" s="20" t="s">
        <v>373</v>
      </c>
      <c r="F105" s="21" t="s">
        <v>74</v>
      </c>
      <c r="G105" s="22">
        <v>4</v>
      </c>
      <c r="H105" s="22">
        <f t="shared" si="5"/>
        <v>0</v>
      </c>
      <c r="I105" s="22">
        <f>ROUND(ROUND(H105,2)*ROUND(G105,2),2)</f>
        <v>0</v>
      </c>
      <c r="K105" t="str">
        <f t="shared" si="6"/>
        <v>721171R2</v>
      </c>
      <c r="L105" s="44">
        <f>IF(B105&lt;&gt;0,(VLOOKUP(K105,CELK!$K$10:$M$597,2,FALSE)),"")</f>
        <v>383</v>
      </c>
      <c r="M105">
        <f>IF(B105&lt;&gt;0,(VLOOKUP(K105,CELK!$K$10:$M$597,3,FALSE)),"")</f>
        <v>0</v>
      </c>
      <c r="N105" t="str">
        <f t="shared" si="7"/>
        <v>=CELK!H383</v>
      </c>
      <c r="O105">
        <f>(I105*21)/100</f>
        <v>0</v>
      </c>
      <c r="P105" t="s">
        <v>26</v>
      </c>
    </row>
    <row r="106" spans="1:14" ht="37.5">
      <c r="A106" s="23" t="s">
        <v>52</v>
      </c>
      <c r="B106" s="17"/>
      <c r="C106" s="17"/>
      <c r="D106" s="17"/>
      <c r="E106" s="24" t="s">
        <v>374</v>
      </c>
      <c r="F106" s="17"/>
      <c r="G106" s="17"/>
      <c r="H106" s="22">
        <f t="shared" si="5"/>
      </c>
      <c r="I106" s="17"/>
      <c r="K106">
        <f t="shared" si="6"/>
      </c>
      <c r="L106" s="44">
        <f>IF(B106&lt;&gt;0,(VLOOKUP(K106,CELK!$K$10:$M$597,2,FALSE)),"")</f>
      </c>
      <c r="M106">
        <f>IF(B106&lt;&gt;0,(VLOOKUP(K106,CELK!$K$10:$M$597,3,FALSE)),"")</f>
      </c>
      <c r="N106">
        <f t="shared" si="7"/>
      </c>
    </row>
    <row r="107" spans="1:14" ht="12.75">
      <c r="A107" s="27" t="s">
        <v>54</v>
      </c>
      <c r="B107" s="17"/>
      <c r="C107" s="17"/>
      <c r="D107" s="17"/>
      <c r="E107" s="26" t="s">
        <v>343</v>
      </c>
      <c r="F107" s="17"/>
      <c r="G107" s="17"/>
      <c r="H107" s="22">
        <f t="shared" si="5"/>
      </c>
      <c r="I107" s="17"/>
      <c r="K107">
        <f t="shared" si="6"/>
      </c>
      <c r="L107" s="44">
        <f>IF(B107&lt;&gt;0,(VLOOKUP(K107,CELK!$K$10:$M$597,2,FALSE)),"")</f>
      </c>
      <c r="M107">
        <f>IF(B107&lt;&gt;0,(VLOOKUP(K107,CELK!$K$10:$M$597,3,FALSE)),"")</f>
      </c>
      <c r="N107">
        <f t="shared" si="7"/>
      </c>
    </row>
    <row r="108" spans="1:16" ht="12">
      <c r="A108" s="42" t="s">
        <v>47</v>
      </c>
      <c r="B108" s="19" t="s">
        <v>170</v>
      </c>
      <c r="C108" s="19" t="s">
        <v>375</v>
      </c>
      <c r="D108" s="17" t="s">
        <v>55</v>
      </c>
      <c r="E108" s="20" t="s">
        <v>376</v>
      </c>
      <c r="F108" s="21" t="s">
        <v>104</v>
      </c>
      <c r="G108" s="22">
        <v>9</v>
      </c>
      <c r="H108" s="22">
        <f t="shared" si="5"/>
        <v>0</v>
      </c>
      <c r="I108" s="22">
        <f>ROUND(ROUND(H108,2)*ROUND(G108,2),2)</f>
        <v>0</v>
      </c>
      <c r="K108" t="str">
        <f t="shared" si="6"/>
        <v>721173</v>
      </c>
      <c r="L108" s="44">
        <f>IF(B108&lt;&gt;0,(VLOOKUP(K108,CELK!$K$10:$M$597,2,FALSE)),"")</f>
        <v>386</v>
      </c>
      <c r="M108">
        <f>IF(B108&lt;&gt;0,(VLOOKUP(K108,CELK!$K$10:$M$597,3,FALSE)),"")</f>
        <v>0</v>
      </c>
      <c r="N108" t="str">
        <f t="shared" si="7"/>
        <v>=CELK!H386</v>
      </c>
      <c r="O108">
        <f>(I108*21)/100</f>
        <v>0</v>
      </c>
      <c r="P108" t="s">
        <v>26</v>
      </c>
    </row>
    <row r="109" spans="1:14" ht="12">
      <c r="A109" s="23" t="s">
        <v>52</v>
      </c>
      <c r="B109" s="17"/>
      <c r="C109" s="17"/>
      <c r="D109" s="17"/>
      <c r="E109" s="24" t="s">
        <v>55</v>
      </c>
      <c r="F109" s="17"/>
      <c r="G109" s="17"/>
      <c r="H109" s="22">
        <f t="shared" si="5"/>
      </c>
      <c r="I109" s="17"/>
      <c r="K109">
        <f t="shared" si="6"/>
      </c>
      <c r="L109" s="44">
        <f>IF(B109&lt;&gt;0,(VLOOKUP(K109,CELK!$K$10:$M$597,2,FALSE)),"")</f>
      </c>
      <c r="M109">
        <f>IF(B109&lt;&gt;0,(VLOOKUP(K109,CELK!$K$10:$M$597,3,FALSE)),"")</f>
      </c>
      <c r="N109">
        <f t="shared" si="7"/>
      </c>
    </row>
    <row r="110" spans="1:14" ht="12.75">
      <c r="A110" s="27" t="s">
        <v>54</v>
      </c>
      <c r="B110" s="17"/>
      <c r="C110" s="17"/>
      <c r="D110" s="17"/>
      <c r="E110" s="26" t="s">
        <v>377</v>
      </c>
      <c r="F110" s="17"/>
      <c r="G110" s="17"/>
      <c r="H110" s="22">
        <f t="shared" si="5"/>
      </c>
      <c r="I110" s="17"/>
      <c r="K110">
        <f t="shared" si="6"/>
      </c>
      <c r="L110" s="44">
        <f>IF(B110&lt;&gt;0,(VLOOKUP(K110,CELK!$K$10:$M$597,2,FALSE)),"")</f>
      </c>
      <c r="M110">
        <f>IF(B110&lt;&gt;0,(VLOOKUP(K110,CELK!$K$10:$M$597,3,FALSE)),"")</f>
      </c>
      <c r="N110">
        <f t="shared" si="7"/>
      </c>
    </row>
    <row r="111" spans="1:16" ht="12">
      <c r="A111" s="42" t="s">
        <v>47</v>
      </c>
      <c r="B111" s="19" t="s">
        <v>174</v>
      </c>
      <c r="C111" s="19" t="s">
        <v>378</v>
      </c>
      <c r="D111" s="17" t="s">
        <v>55</v>
      </c>
      <c r="E111" s="20" t="s">
        <v>379</v>
      </c>
      <c r="F111" s="21" t="s">
        <v>104</v>
      </c>
      <c r="G111" s="22">
        <v>96</v>
      </c>
      <c r="H111" s="22">
        <f t="shared" si="5"/>
        <v>0</v>
      </c>
      <c r="I111" s="22">
        <f>ROUND(ROUND(H111,2)*ROUND(G111,2),2)</f>
        <v>0</v>
      </c>
      <c r="K111" t="str">
        <f t="shared" si="6"/>
        <v>72144R</v>
      </c>
      <c r="L111" s="44">
        <f>IF(B111&lt;&gt;0,(VLOOKUP(K111,CELK!$K$10:$M$597,2,FALSE)),"")</f>
        <v>389</v>
      </c>
      <c r="M111">
        <f>IF(B111&lt;&gt;0,(VLOOKUP(K111,CELK!$K$10:$M$597,3,FALSE)),"")</f>
        <v>0</v>
      </c>
      <c r="N111" t="str">
        <f t="shared" si="7"/>
        <v>=CELK!H389</v>
      </c>
      <c r="O111">
        <f>(I111*21)/100</f>
        <v>0</v>
      </c>
      <c r="P111" t="s">
        <v>26</v>
      </c>
    </row>
    <row r="112" spans="1:14" ht="12">
      <c r="A112" s="23" t="s">
        <v>52</v>
      </c>
      <c r="B112" s="17"/>
      <c r="C112" s="17"/>
      <c r="D112" s="17"/>
      <c r="E112" s="24" t="s">
        <v>380</v>
      </c>
      <c r="F112" s="17"/>
      <c r="G112" s="17"/>
      <c r="H112" s="22">
        <f t="shared" si="5"/>
      </c>
      <c r="I112" s="17"/>
      <c r="K112">
        <f t="shared" si="6"/>
      </c>
      <c r="L112" s="44">
        <f>IF(B112&lt;&gt;0,(VLOOKUP(K112,CELK!$K$10:$M$597,2,FALSE)),"")</f>
      </c>
      <c r="M112">
        <f>IF(B112&lt;&gt;0,(VLOOKUP(K112,CELK!$K$10:$M$597,3,FALSE)),"")</f>
      </c>
      <c r="N112">
        <f t="shared" si="7"/>
      </c>
    </row>
    <row r="113" spans="1:14" ht="12.75">
      <c r="A113" s="27" t="s">
        <v>54</v>
      </c>
      <c r="B113" s="17"/>
      <c r="C113" s="17"/>
      <c r="D113" s="17"/>
      <c r="E113" s="26" t="s">
        <v>381</v>
      </c>
      <c r="F113" s="17"/>
      <c r="G113" s="17"/>
      <c r="H113" s="22">
        <f t="shared" si="5"/>
      </c>
      <c r="I113" s="17"/>
      <c r="K113">
        <f t="shared" si="6"/>
      </c>
      <c r="L113" s="44">
        <f>IF(B113&lt;&gt;0,(VLOOKUP(K113,CELK!$K$10:$M$597,2,FALSE)),"")</f>
      </c>
      <c r="M113">
        <f>IF(B113&lt;&gt;0,(VLOOKUP(K113,CELK!$K$10:$M$597,3,FALSE)),"")</f>
      </c>
      <c r="N113">
        <f t="shared" si="7"/>
      </c>
    </row>
    <row r="114" spans="1:16" ht="12">
      <c r="A114" s="42" t="s">
        <v>47</v>
      </c>
      <c r="B114" s="19" t="s">
        <v>177</v>
      </c>
      <c r="C114" s="19" t="s">
        <v>382</v>
      </c>
      <c r="D114" s="17" t="s">
        <v>55</v>
      </c>
      <c r="E114" s="20" t="s">
        <v>383</v>
      </c>
      <c r="F114" s="21" t="s">
        <v>74</v>
      </c>
      <c r="G114" s="22">
        <v>136</v>
      </c>
      <c r="H114" s="22">
        <f t="shared" si="5"/>
        <v>0</v>
      </c>
      <c r="I114" s="22">
        <f>ROUND(ROUND(H114,2)*ROUND(G114,2),2)</f>
        <v>0</v>
      </c>
      <c r="K114" t="str">
        <f t="shared" si="6"/>
        <v>72145R</v>
      </c>
      <c r="L114" s="44">
        <f>IF(B114&lt;&gt;0,(VLOOKUP(K114,CELK!$K$10:$M$597,2,FALSE)),"")</f>
        <v>392</v>
      </c>
      <c r="M114">
        <f>IF(B114&lt;&gt;0,(VLOOKUP(K114,CELK!$K$10:$M$597,3,FALSE)),"")</f>
        <v>0</v>
      </c>
      <c r="N114" t="str">
        <f t="shared" si="7"/>
        <v>=CELK!H392</v>
      </c>
      <c r="O114">
        <f>(I114*21)/100</f>
        <v>0</v>
      </c>
      <c r="P114" t="s">
        <v>26</v>
      </c>
    </row>
    <row r="115" spans="1:14" ht="12">
      <c r="A115" s="23" t="s">
        <v>52</v>
      </c>
      <c r="B115" s="17"/>
      <c r="C115" s="17"/>
      <c r="D115" s="17"/>
      <c r="E115" s="24" t="s">
        <v>384</v>
      </c>
      <c r="F115" s="17"/>
      <c r="G115" s="17"/>
      <c r="H115" s="22">
        <f t="shared" si="5"/>
      </c>
      <c r="I115" s="17"/>
      <c r="K115">
        <f t="shared" si="6"/>
      </c>
      <c r="L115" s="44">
        <f>IF(B115&lt;&gt;0,(VLOOKUP(K115,CELK!$K$10:$M$597,2,FALSE)),"")</f>
      </c>
      <c r="M115">
        <f>IF(B115&lt;&gt;0,(VLOOKUP(K115,CELK!$K$10:$M$597,3,FALSE)),"")</f>
      </c>
      <c r="N115">
        <f t="shared" si="7"/>
      </c>
    </row>
    <row r="116" spans="1:14" ht="12.75">
      <c r="A116" s="27" t="s">
        <v>54</v>
      </c>
      <c r="B116" s="17"/>
      <c r="C116" s="17"/>
      <c r="D116" s="17"/>
      <c r="E116" s="26" t="s">
        <v>385</v>
      </c>
      <c r="F116" s="17"/>
      <c r="G116" s="17"/>
      <c r="H116" s="22">
        <f t="shared" si="5"/>
      </c>
      <c r="I116" s="17"/>
      <c r="K116">
        <f t="shared" si="6"/>
      </c>
      <c r="L116" s="44">
        <f>IF(B116&lt;&gt;0,(VLOOKUP(K116,CELK!$K$10:$M$597,2,FALSE)),"")</f>
      </c>
      <c r="M116">
        <f>IF(B116&lt;&gt;0,(VLOOKUP(K116,CELK!$K$10:$M$597,3,FALSE)),"")</f>
      </c>
      <c r="N116">
        <f t="shared" si="7"/>
      </c>
    </row>
    <row r="117" spans="1:16" ht="12">
      <c r="A117" s="42" t="s">
        <v>47</v>
      </c>
      <c r="B117" s="19" t="s">
        <v>181</v>
      </c>
      <c r="C117" s="19" t="s">
        <v>386</v>
      </c>
      <c r="D117" s="17" t="s">
        <v>55</v>
      </c>
      <c r="E117" s="20" t="s">
        <v>387</v>
      </c>
      <c r="F117" s="21" t="s">
        <v>69</v>
      </c>
      <c r="G117" s="22">
        <v>25</v>
      </c>
      <c r="H117" s="22">
        <f t="shared" si="5"/>
        <v>0</v>
      </c>
      <c r="I117" s="22">
        <f>ROUND(ROUND(H117,2)*ROUND(G117,2),2)</f>
        <v>0</v>
      </c>
      <c r="K117" t="str">
        <f t="shared" si="6"/>
        <v>78311R</v>
      </c>
      <c r="L117" s="44">
        <f>IF(B117&lt;&gt;0,(VLOOKUP(K117,CELK!$K$10:$M$597,2,FALSE)),"")</f>
        <v>395</v>
      </c>
      <c r="M117">
        <f>IF(B117&lt;&gt;0,(VLOOKUP(K117,CELK!$K$10:$M$597,3,FALSE)),"")</f>
        <v>0</v>
      </c>
      <c r="N117" t="str">
        <f t="shared" si="7"/>
        <v>=CELK!H395</v>
      </c>
      <c r="O117">
        <f>(I117*21)/100</f>
        <v>0</v>
      </c>
      <c r="P117" t="s">
        <v>26</v>
      </c>
    </row>
    <row r="118" spans="1:14" ht="12">
      <c r="A118" s="23" t="s">
        <v>52</v>
      </c>
      <c r="B118" s="17"/>
      <c r="C118" s="17"/>
      <c r="D118" s="17"/>
      <c r="E118" s="24" t="s">
        <v>388</v>
      </c>
      <c r="F118" s="17"/>
      <c r="G118" s="17"/>
      <c r="H118" s="22">
        <f t="shared" si="5"/>
      </c>
      <c r="I118" s="17"/>
      <c r="K118">
        <f t="shared" si="6"/>
      </c>
      <c r="L118" s="44">
        <f>IF(B118&lt;&gt;0,(VLOOKUP(K118,CELK!$K$10:$M$597,2,FALSE)),"")</f>
      </c>
      <c r="M118">
        <f>IF(B118&lt;&gt;0,(VLOOKUP(K118,CELK!$K$10:$M$597,3,FALSE)),"")</f>
      </c>
      <c r="N118">
        <f t="shared" si="7"/>
      </c>
    </row>
    <row r="119" spans="1:14" ht="12.75">
      <c r="A119" s="27" t="s">
        <v>54</v>
      </c>
      <c r="B119" s="17"/>
      <c r="C119" s="17"/>
      <c r="D119" s="17"/>
      <c r="E119" s="26" t="s">
        <v>389</v>
      </c>
      <c r="F119" s="17"/>
      <c r="G119" s="17"/>
      <c r="H119" s="22">
        <f t="shared" si="5"/>
      </c>
      <c r="I119" s="17"/>
      <c r="K119">
        <f t="shared" si="6"/>
      </c>
      <c r="L119" s="44">
        <f>IF(B119&lt;&gt;0,(VLOOKUP(K119,CELK!$K$10:$M$597,2,FALSE)),"")</f>
      </c>
      <c r="M119">
        <f>IF(B119&lt;&gt;0,(VLOOKUP(K119,CELK!$K$10:$M$597,3,FALSE)),"")</f>
      </c>
      <c r="N119">
        <f t="shared" si="7"/>
      </c>
    </row>
    <row r="120" spans="1:16" ht="12">
      <c r="A120" s="42" t="s">
        <v>47</v>
      </c>
      <c r="B120" s="19" t="s">
        <v>185</v>
      </c>
      <c r="C120" s="19" t="s">
        <v>390</v>
      </c>
      <c r="D120" s="17" t="s">
        <v>55</v>
      </c>
      <c r="E120" s="20" t="s">
        <v>391</v>
      </c>
      <c r="F120" s="21" t="s">
        <v>69</v>
      </c>
      <c r="G120" s="22">
        <v>46</v>
      </c>
      <c r="H120" s="22">
        <f t="shared" si="5"/>
        <v>0</v>
      </c>
      <c r="I120" s="22">
        <f>ROUND(ROUND(H120,2)*ROUND(G120,2),2)</f>
        <v>0</v>
      </c>
      <c r="K120" t="str">
        <f t="shared" si="6"/>
        <v>78316R</v>
      </c>
      <c r="L120" s="44">
        <f>IF(B120&lt;&gt;0,(VLOOKUP(K120,CELK!$K$10:$M$597,2,FALSE)),"")</f>
        <v>398</v>
      </c>
      <c r="M120">
        <f>IF(B120&lt;&gt;0,(VLOOKUP(K120,CELK!$K$10:$M$597,3,FALSE)),"")</f>
        <v>0</v>
      </c>
      <c r="N120" t="str">
        <f t="shared" si="7"/>
        <v>=CELK!H398</v>
      </c>
      <c r="O120">
        <f>(I120*21)/100</f>
        <v>0</v>
      </c>
      <c r="P120" t="s">
        <v>26</v>
      </c>
    </row>
    <row r="121" spans="1:14" ht="12">
      <c r="A121" s="23" t="s">
        <v>52</v>
      </c>
      <c r="B121" s="17"/>
      <c r="C121" s="17"/>
      <c r="D121" s="17"/>
      <c r="E121" s="24" t="s">
        <v>55</v>
      </c>
      <c r="F121" s="17"/>
      <c r="G121" s="17"/>
      <c r="H121" s="22">
        <f t="shared" si="5"/>
      </c>
      <c r="I121" s="17"/>
      <c r="K121">
        <f t="shared" si="6"/>
      </c>
      <c r="L121" s="44">
        <f>IF(B121&lt;&gt;0,(VLOOKUP(K121,CELK!$K$10:$M$597,2,FALSE)),"")</f>
      </c>
      <c r="M121">
        <f>IF(B121&lt;&gt;0,(VLOOKUP(K121,CELK!$K$10:$M$597,3,FALSE)),"")</f>
      </c>
      <c r="N121">
        <f t="shared" si="7"/>
      </c>
    </row>
    <row r="122" spans="1:14" ht="12.75">
      <c r="A122" s="27" t="s">
        <v>54</v>
      </c>
      <c r="B122" s="17"/>
      <c r="C122" s="17"/>
      <c r="D122" s="17"/>
      <c r="E122" s="26" t="s">
        <v>392</v>
      </c>
      <c r="F122" s="17"/>
      <c r="G122" s="17"/>
      <c r="H122" s="22">
        <f t="shared" si="5"/>
      </c>
      <c r="I122" s="17"/>
      <c r="K122">
        <f t="shared" si="6"/>
      </c>
      <c r="L122" s="44">
        <f>IF(B122&lt;&gt;0,(VLOOKUP(K122,CELK!$K$10:$M$597,2,FALSE)),"")</f>
      </c>
      <c r="M122">
        <f>IF(B122&lt;&gt;0,(VLOOKUP(K122,CELK!$K$10:$M$597,3,FALSE)),"")</f>
      </c>
      <c r="N122">
        <f t="shared" si="7"/>
      </c>
    </row>
    <row r="123" spans="1:16" ht="12">
      <c r="A123" s="42" t="s">
        <v>47</v>
      </c>
      <c r="B123" s="19" t="s">
        <v>189</v>
      </c>
      <c r="C123" s="19" t="s">
        <v>182</v>
      </c>
      <c r="D123" s="17" t="s">
        <v>55</v>
      </c>
      <c r="E123" s="20" t="s">
        <v>183</v>
      </c>
      <c r="F123" s="21" t="s">
        <v>69</v>
      </c>
      <c r="G123" s="22">
        <v>70.3</v>
      </c>
      <c r="H123" s="22">
        <f t="shared" si="5"/>
        <v>0</v>
      </c>
      <c r="I123" s="22">
        <f>ROUND(ROUND(H123,2)*ROUND(G123,2),2)</f>
        <v>0</v>
      </c>
      <c r="K123" t="str">
        <f t="shared" si="6"/>
        <v>78321</v>
      </c>
      <c r="L123" s="44">
        <f>IF(B123&lt;&gt;0,(VLOOKUP(K123,CELK!$K$10:$M$597,2,FALSE)),"")</f>
        <v>401</v>
      </c>
      <c r="M123">
        <f>IF(B123&lt;&gt;0,(VLOOKUP(K123,CELK!$K$10:$M$597,3,FALSE)),"")</f>
        <v>0</v>
      </c>
      <c r="N123" t="str">
        <f t="shared" si="7"/>
        <v>=CELK!H401</v>
      </c>
      <c r="O123">
        <f>(I123*21)/100</f>
        <v>0</v>
      </c>
      <c r="P123" t="s">
        <v>26</v>
      </c>
    </row>
    <row r="124" spans="1:14" ht="12">
      <c r="A124" s="23" t="s">
        <v>52</v>
      </c>
      <c r="B124" s="17"/>
      <c r="C124" s="17"/>
      <c r="D124" s="17"/>
      <c r="E124" s="24" t="s">
        <v>184</v>
      </c>
      <c r="F124" s="17"/>
      <c r="G124" s="17"/>
      <c r="H124" s="22">
        <f t="shared" si="5"/>
      </c>
      <c r="I124" s="17"/>
      <c r="K124">
        <f t="shared" si="6"/>
      </c>
      <c r="L124" s="44">
        <f>IF(B124&lt;&gt;0,(VLOOKUP(K124,CELK!$K$10:$M$597,2,FALSE)),"")</f>
      </c>
      <c r="M124">
        <f>IF(B124&lt;&gt;0,(VLOOKUP(K124,CELK!$K$10:$M$597,3,FALSE)),"")</f>
      </c>
      <c r="N124">
        <f t="shared" si="7"/>
      </c>
    </row>
    <row r="125" spans="1:14" ht="12.75">
      <c r="A125" s="27" t="s">
        <v>54</v>
      </c>
      <c r="B125" s="17"/>
      <c r="C125" s="17"/>
      <c r="D125" s="17"/>
      <c r="E125" s="26" t="s">
        <v>393</v>
      </c>
      <c r="F125" s="17"/>
      <c r="G125" s="17"/>
      <c r="H125" s="22">
        <f t="shared" si="5"/>
      </c>
      <c r="I125" s="17"/>
      <c r="K125">
        <f t="shared" si="6"/>
      </c>
      <c r="L125" s="44">
        <f>IF(B125&lt;&gt;0,(VLOOKUP(K125,CELK!$K$10:$M$597,2,FALSE)),"")</f>
      </c>
      <c r="M125">
        <f>IF(B125&lt;&gt;0,(VLOOKUP(K125,CELK!$K$10:$M$597,3,FALSE)),"")</f>
      </c>
      <c r="N125">
        <f t="shared" si="7"/>
      </c>
    </row>
    <row r="126" spans="1:16" ht="12">
      <c r="A126" s="42" t="s">
        <v>47</v>
      </c>
      <c r="B126" s="19" t="s">
        <v>194</v>
      </c>
      <c r="C126" s="19" t="s">
        <v>302</v>
      </c>
      <c r="D126" s="17" t="s">
        <v>55</v>
      </c>
      <c r="E126" s="20" t="s">
        <v>303</v>
      </c>
      <c r="F126" s="21" t="s">
        <v>69</v>
      </c>
      <c r="G126" s="22">
        <v>11</v>
      </c>
      <c r="H126" s="22">
        <f t="shared" si="5"/>
        <v>0</v>
      </c>
      <c r="I126" s="22">
        <f>ROUND(ROUND(H126,2)*ROUND(G126,2),2)</f>
        <v>0</v>
      </c>
      <c r="K126" t="str">
        <f t="shared" si="6"/>
        <v>78322</v>
      </c>
      <c r="L126" s="44">
        <f>IF(B126&lt;&gt;0,(VLOOKUP(K126,CELK!$K$10:$M$597,2,FALSE)),"")</f>
        <v>404</v>
      </c>
      <c r="M126">
        <f>IF(B126&lt;&gt;0,(VLOOKUP(K126,CELK!$K$10:$M$597,3,FALSE)),"")</f>
        <v>0</v>
      </c>
      <c r="N126" t="str">
        <f t="shared" si="7"/>
        <v>=CELK!H404</v>
      </c>
      <c r="O126">
        <f>(I126*21)/100</f>
        <v>0</v>
      </c>
      <c r="P126" t="s">
        <v>26</v>
      </c>
    </row>
    <row r="127" spans="1:14" ht="12">
      <c r="A127" s="23" t="s">
        <v>52</v>
      </c>
      <c r="B127" s="17"/>
      <c r="C127" s="17"/>
      <c r="D127" s="17"/>
      <c r="E127" s="24" t="s">
        <v>55</v>
      </c>
      <c r="F127" s="17"/>
      <c r="G127" s="17"/>
      <c r="H127" s="22">
        <f t="shared" si="5"/>
      </c>
      <c r="I127" s="17"/>
      <c r="K127">
        <f t="shared" si="6"/>
      </c>
      <c r="L127" s="44">
        <f>IF(B127&lt;&gt;0,(VLOOKUP(K127,CELK!$K$10:$M$597,2,FALSE)),"")</f>
      </c>
      <c r="M127">
        <f>IF(B127&lt;&gt;0,(VLOOKUP(K127,CELK!$K$10:$M$597,3,FALSE)),"")</f>
      </c>
      <c r="N127">
        <f t="shared" si="7"/>
      </c>
    </row>
    <row r="128" spans="1:14" ht="12.75">
      <c r="A128" s="25" t="s">
        <v>54</v>
      </c>
      <c r="B128" s="17"/>
      <c r="C128" s="17"/>
      <c r="D128" s="17"/>
      <c r="E128" s="26" t="s">
        <v>394</v>
      </c>
      <c r="F128" s="17"/>
      <c r="G128" s="17"/>
      <c r="H128" s="22">
        <f t="shared" si="5"/>
      </c>
      <c r="I128" s="17"/>
      <c r="K128">
        <f t="shared" si="6"/>
      </c>
      <c r="L128" s="44">
        <f>IF(B128&lt;&gt;0,(VLOOKUP(K128,CELK!$K$10:$M$597,2,FALSE)),"")</f>
      </c>
      <c r="M128">
        <f>IF(B128&lt;&gt;0,(VLOOKUP(K128,CELK!$K$10:$M$597,3,FALSE)),"")</f>
      </c>
      <c r="N128">
        <f t="shared" si="7"/>
      </c>
    </row>
    <row r="129" spans="1:18" ht="12.75" customHeight="1">
      <c r="A129" s="5" t="s">
        <v>45</v>
      </c>
      <c r="B129" s="35"/>
      <c r="C129" s="36" t="s">
        <v>42</v>
      </c>
      <c r="D129" s="35"/>
      <c r="E129" s="37" t="s">
        <v>193</v>
      </c>
      <c r="F129" s="35"/>
      <c r="G129" s="35"/>
      <c r="H129" s="22">
        <f t="shared" si="5"/>
      </c>
      <c r="I129" s="38">
        <f>0+Q129</f>
        <v>0</v>
      </c>
      <c r="K129">
        <f t="shared" si="6"/>
      </c>
      <c r="L129" s="44">
        <f>IF(B129&lt;&gt;0,(VLOOKUP(K129,CELK!$K$10:$M$597,2,FALSE)),"")</f>
      </c>
      <c r="M129">
        <f>IF(B129&lt;&gt;0,(VLOOKUP(K129,CELK!$K$10:$M$597,3,FALSE)),"")</f>
      </c>
      <c r="N129">
        <f t="shared" si="7"/>
      </c>
      <c r="O129">
        <f>0+R129</f>
        <v>0</v>
      </c>
      <c r="Q129">
        <f>0+I130+I133+I136+I139+I142+I145+I148+I151+I154+I157+I160+I163+I166+I169+I172+I175+I178</f>
        <v>0</v>
      </c>
      <c r="R129">
        <f>0+O130+O133+O136+O139+O142+O145+O148+O151+O154+O157+O160+O163+O166+O169+O172+O175+O178</f>
        <v>0</v>
      </c>
    </row>
    <row r="130" spans="1:16" ht="24.75">
      <c r="A130" s="42" t="s">
        <v>47</v>
      </c>
      <c r="B130" s="19" t="s">
        <v>198</v>
      </c>
      <c r="C130" s="19" t="s">
        <v>395</v>
      </c>
      <c r="D130" s="17" t="s">
        <v>55</v>
      </c>
      <c r="E130" s="20" t="s">
        <v>396</v>
      </c>
      <c r="F130" s="21" t="s">
        <v>104</v>
      </c>
      <c r="G130" s="22">
        <v>15</v>
      </c>
      <c r="H130" s="22">
        <f t="shared" si="5"/>
        <v>0</v>
      </c>
      <c r="I130" s="22">
        <f>ROUND(ROUND(H130,2)*ROUND(G130,2),2)</f>
        <v>0</v>
      </c>
      <c r="K130" t="str">
        <f t="shared" si="6"/>
        <v>9113C1</v>
      </c>
      <c r="L130" s="44">
        <f>IF(B130&lt;&gt;0,(VLOOKUP(K130,CELK!$K$10:$M$597,2,FALSE)),"")</f>
        <v>445</v>
      </c>
      <c r="M130">
        <f>IF(B130&lt;&gt;0,(VLOOKUP(K130,CELK!$K$10:$M$597,3,FALSE)),"")</f>
        <v>0</v>
      </c>
      <c r="N130" t="str">
        <f t="shared" si="7"/>
        <v>=CELK!H445</v>
      </c>
      <c r="O130">
        <f>(I130*21)/100</f>
        <v>0</v>
      </c>
      <c r="P130" t="s">
        <v>26</v>
      </c>
    </row>
    <row r="131" spans="1:14" ht="12">
      <c r="A131" s="23" t="s">
        <v>52</v>
      </c>
      <c r="B131" s="17"/>
      <c r="C131" s="17"/>
      <c r="D131" s="17"/>
      <c r="E131" s="24" t="s">
        <v>55</v>
      </c>
      <c r="F131" s="17"/>
      <c r="G131" s="17"/>
      <c r="H131" s="22">
        <f t="shared" si="5"/>
      </c>
      <c r="I131" s="17"/>
      <c r="K131">
        <f t="shared" si="6"/>
      </c>
      <c r="L131" s="44">
        <f>IF(B131&lt;&gt;0,(VLOOKUP(K131,CELK!$K$10:$M$597,2,FALSE)),"")</f>
      </c>
      <c r="M131">
        <f>IF(B131&lt;&gt;0,(VLOOKUP(K131,CELK!$K$10:$M$597,3,FALSE)),"")</f>
      </c>
      <c r="N131">
        <f t="shared" si="7"/>
      </c>
    </row>
    <row r="132" spans="1:14" ht="12.75">
      <c r="A132" s="27" t="s">
        <v>54</v>
      </c>
      <c r="B132" s="17"/>
      <c r="C132" s="17"/>
      <c r="D132" s="17"/>
      <c r="E132" s="26" t="s">
        <v>397</v>
      </c>
      <c r="F132" s="17"/>
      <c r="G132" s="17"/>
      <c r="H132" s="22">
        <f t="shared" si="5"/>
      </c>
      <c r="I132" s="17"/>
      <c r="K132">
        <f t="shared" si="6"/>
      </c>
      <c r="L132" s="44">
        <f>IF(B132&lt;&gt;0,(VLOOKUP(K132,CELK!$K$10:$M$597,2,FALSE)),"")</f>
      </c>
      <c r="M132">
        <f>IF(B132&lt;&gt;0,(VLOOKUP(K132,CELK!$K$10:$M$597,3,FALSE)),"")</f>
      </c>
      <c r="N132">
        <f t="shared" si="7"/>
      </c>
    </row>
    <row r="133" spans="1:16" ht="24.75">
      <c r="A133" s="42" t="s">
        <v>47</v>
      </c>
      <c r="B133" s="19" t="s">
        <v>202</v>
      </c>
      <c r="C133" s="19" t="s">
        <v>398</v>
      </c>
      <c r="D133" s="17" t="s">
        <v>55</v>
      </c>
      <c r="E133" s="20" t="s">
        <v>399</v>
      </c>
      <c r="F133" s="21" t="s">
        <v>104</v>
      </c>
      <c r="G133" s="22">
        <v>15</v>
      </c>
      <c r="H133" s="22">
        <f t="shared" si="5"/>
        <v>0</v>
      </c>
      <c r="I133" s="22">
        <f>ROUND(ROUND(H133,2)*ROUND(G133,2),2)</f>
        <v>0</v>
      </c>
      <c r="K133" t="str">
        <f t="shared" si="6"/>
        <v>9113C3</v>
      </c>
      <c r="L133" s="44">
        <f>IF(B133&lt;&gt;0,(VLOOKUP(K133,CELK!$K$10:$M$597,2,FALSE)),"")</f>
        <v>448</v>
      </c>
      <c r="M133">
        <f>IF(B133&lt;&gt;0,(VLOOKUP(K133,CELK!$K$10:$M$597,3,FALSE)),"")</f>
        <v>0</v>
      </c>
      <c r="N133" t="str">
        <f t="shared" si="7"/>
        <v>=CELK!H448</v>
      </c>
      <c r="O133">
        <f>(I133*21)/100</f>
        <v>0</v>
      </c>
      <c r="P133" t="s">
        <v>26</v>
      </c>
    </row>
    <row r="134" spans="1:14" ht="12">
      <c r="A134" s="23" t="s">
        <v>52</v>
      </c>
      <c r="B134" s="17"/>
      <c r="C134" s="17"/>
      <c r="D134" s="17"/>
      <c r="E134" s="24" t="s">
        <v>400</v>
      </c>
      <c r="F134" s="17"/>
      <c r="G134" s="17"/>
      <c r="H134" s="22">
        <f t="shared" si="5"/>
      </c>
      <c r="I134" s="17"/>
      <c r="K134">
        <f t="shared" si="6"/>
      </c>
      <c r="L134" s="44">
        <f>IF(B134&lt;&gt;0,(VLOOKUP(K134,CELK!$K$10:$M$597,2,FALSE)),"")</f>
      </c>
      <c r="M134">
        <f>IF(B134&lt;&gt;0,(VLOOKUP(K134,CELK!$K$10:$M$597,3,FALSE)),"")</f>
      </c>
      <c r="N134">
        <f t="shared" si="7"/>
      </c>
    </row>
    <row r="135" spans="1:14" ht="12.75">
      <c r="A135" s="27" t="s">
        <v>54</v>
      </c>
      <c r="B135" s="17"/>
      <c r="C135" s="17"/>
      <c r="D135" s="17"/>
      <c r="E135" s="26" t="s">
        <v>397</v>
      </c>
      <c r="F135" s="17"/>
      <c r="G135" s="17"/>
      <c r="H135" s="22">
        <f t="shared" si="5"/>
      </c>
      <c r="I135" s="17"/>
      <c r="K135">
        <f t="shared" si="6"/>
      </c>
      <c r="L135" s="44">
        <f>IF(B135&lt;&gt;0,(VLOOKUP(K135,CELK!$K$10:$M$597,2,FALSE)),"")</f>
      </c>
      <c r="M135">
        <f>IF(B135&lt;&gt;0,(VLOOKUP(K135,CELK!$K$10:$M$597,3,FALSE)),"")</f>
      </c>
      <c r="N135">
        <f t="shared" si="7"/>
      </c>
    </row>
    <row r="136" spans="1:16" ht="24.75">
      <c r="A136" s="42" t="s">
        <v>47</v>
      </c>
      <c r="B136" s="19" t="s">
        <v>205</v>
      </c>
      <c r="C136" s="19" t="s">
        <v>401</v>
      </c>
      <c r="D136" s="17" t="s">
        <v>55</v>
      </c>
      <c r="E136" s="20" t="s">
        <v>402</v>
      </c>
      <c r="F136" s="21" t="s">
        <v>104</v>
      </c>
      <c r="G136" s="22">
        <v>20</v>
      </c>
      <c r="H136" s="22">
        <f t="shared" si="5"/>
        <v>0</v>
      </c>
      <c r="I136" s="22">
        <f>ROUND(ROUND(H136,2)*ROUND(G136,2),2)</f>
        <v>0</v>
      </c>
      <c r="K136" t="str">
        <f t="shared" si="6"/>
        <v>9115C1</v>
      </c>
      <c r="L136" s="44">
        <f>IF(B136&lt;&gt;0,(VLOOKUP(K136,CELK!$K$10:$M$597,2,FALSE)),"")</f>
        <v>451</v>
      </c>
      <c r="M136">
        <f>IF(B136&lt;&gt;0,(VLOOKUP(K136,CELK!$K$10:$M$597,3,FALSE)),"")</f>
        <v>0</v>
      </c>
      <c r="N136" t="str">
        <f t="shared" si="7"/>
        <v>=CELK!H451</v>
      </c>
      <c r="O136">
        <f>(I136*21)/100</f>
        <v>0</v>
      </c>
      <c r="P136" t="s">
        <v>26</v>
      </c>
    </row>
    <row r="137" spans="1:14" ht="12">
      <c r="A137" s="23" t="s">
        <v>52</v>
      </c>
      <c r="B137" s="17"/>
      <c r="C137" s="17"/>
      <c r="D137" s="17"/>
      <c r="E137" s="24" t="s">
        <v>55</v>
      </c>
      <c r="F137" s="17"/>
      <c r="G137" s="17"/>
      <c r="H137" s="22">
        <f t="shared" si="5"/>
      </c>
      <c r="I137" s="17"/>
      <c r="K137">
        <f t="shared" si="6"/>
      </c>
      <c r="L137" s="44">
        <f>IF(B137&lt;&gt;0,(VLOOKUP(K137,CELK!$K$10:$M$597,2,FALSE)),"")</f>
      </c>
      <c r="M137">
        <f>IF(B137&lt;&gt;0,(VLOOKUP(K137,CELK!$K$10:$M$597,3,FALSE)),"")</f>
      </c>
      <c r="N137">
        <f t="shared" si="7"/>
      </c>
    </row>
    <row r="138" spans="1:14" ht="12.75">
      <c r="A138" s="27" t="s">
        <v>54</v>
      </c>
      <c r="B138" s="17"/>
      <c r="C138" s="17"/>
      <c r="D138" s="17"/>
      <c r="E138" s="26" t="s">
        <v>403</v>
      </c>
      <c r="F138" s="17"/>
      <c r="G138" s="17"/>
      <c r="H138" s="22">
        <f t="shared" si="5"/>
      </c>
      <c r="I138" s="17"/>
      <c r="K138">
        <f t="shared" si="6"/>
      </c>
      <c r="L138" s="44">
        <f>IF(B138&lt;&gt;0,(VLOOKUP(K138,CELK!$K$10:$M$597,2,FALSE)),"")</f>
      </c>
      <c r="M138">
        <f>IF(B138&lt;&gt;0,(VLOOKUP(K138,CELK!$K$10:$M$597,3,FALSE)),"")</f>
      </c>
      <c r="N138">
        <f t="shared" si="7"/>
      </c>
    </row>
    <row r="139" spans="1:16" ht="24.75">
      <c r="A139" s="42" t="s">
        <v>47</v>
      </c>
      <c r="B139" s="19" t="s">
        <v>209</v>
      </c>
      <c r="C139" s="19" t="s">
        <v>404</v>
      </c>
      <c r="D139" s="17" t="s">
        <v>55</v>
      </c>
      <c r="E139" s="20" t="s">
        <v>405</v>
      </c>
      <c r="F139" s="21" t="s">
        <v>104</v>
      </c>
      <c r="G139" s="22">
        <v>20</v>
      </c>
      <c r="H139" s="22">
        <f aca="true" t="shared" si="8" ref="H139:H180">M139</f>
        <v>0</v>
      </c>
      <c r="I139" s="22">
        <f>ROUND(ROUND(H139,2)*ROUND(G139,2),2)</f>
        <v>0</v>
      </c>
      <c r="K139" t="str">
        <f t="shared" si="6"/>
        <v>9115C3</v>
      </c>
      <c r="L139" s="44">
        <f>IF(B139&lt;&gt;0,(VLOOKUP(K139,CELK!$K$10:$M$597,2,FALSE)),"")</f>
        <v>454</v>
      </c>
      <c r="M139">
        <f>IF(B139&lt;&gt;0,(VLOOKUP(K139,CELK!$K$10:$M$597,3,FALSE)),"")</f>
        <v>0</v>
      </c>
      <c r="N139" t="str">
        <f t="shared" si="7"/>
        <v>=CELK!H454</v>
      </c>
      <c r="O139">
        <f>(I139*21)/100</f>
        <v>0</v>
      </c>
      <c r="P139" t="s">
        <v>26</v>
      </c>
    </row>
    <row r="140" spans="1:14" ht="12">
      <c r="A140" s="23" t="s">
        <v>52</v>
      </c>
      <c r="B140" s="17"/>
      <c r="C140" s="17"/>
      <c r="D140" s="17"/>
      <c r="E140" s="24" t="s">
        <v>400</v>
      </c>
      <c r="F140" s="17"/>
      <c r="G140" s="17"/>
      <c r="H140" s="22">
        <f t="shared" si="8"/>
      </c>
      <c r="I140" s="17"/>
      <c r="K140">
        <f t="shared" si="6"/>
      </c>
      <c r="L140" s="44">
        <f>IF(B140&lt;&gt;0,(VLOOKUP(K140,CELK!$K$10:$M$597,2,FALSE)),"")</f>
      </c>
      <c r="M140">
        <f>IF(B140&lt;&gt;0,(VLOOKUP(K140,CELK!$K$10:$M$597,3,FALSE)),"")</f>
      </c>
      <c r="N140">
        <f t="shared" si="7"/>
      </c>
    </row>
    <row r="141" spans="1:14" ht="12.75">
      <c r="A141" s="27" t="s">
        <v>54</v>
      </c>
      <c r="B141" s="17"/>
      <c r="C141" s="17"/>
      <c r="D141" s="17"/>
      <c r="E141" s="26" t="s">
        <v>403</v>
      </c>
      <c r="F141" s="17"/>
      <c r="G141" s="17"/>
      <c r="H141" s="22">
        <f t="shared" si="8"/>
      </c>
      <c r="I141" s="17"/>
      <c r="K141">
        <f t="shared" si="6"/>
      </c>
      <c r="L141" s="44">
        <f>IF(B141&lt;&gt;0,(VLOOKUP(K141,CELK!$K$10:$M$597,2,FALSE)),"")</f>
      </c>
      <c r="M141">
        <f>IF(B141&lt;&gt;0,(VLOOKUP(K141,CELK!$K$10:$M$597,3,FALSE)),"")</f>
      </c>
      <c r="N141">
        <f t="shared" si="7"/>
      </c>
    </row>
    <row r="142" spans="1:16" ht="12">
      <c r="A142" s="42" t="s">
        <v>47</v>
      </c>
      <c r="B142" s="19" t="s">
        <v>213</v>
      </c>
      <c r="C142" s="19" t="s">
        <v>406</v>
      </c>
      <c r="D142" s="17" t="s">
        <v>55</v>
      </c>
      <c r="E142" s="20" t="s">
        <v>407</v>
      </c>
      <c r="F142" s="21" t="s">
        <v>104</v>
      </c>
      <c r="G142" s="22">
        <v>20</v>
      </c>
      <c r="H142" s="22">
        <f t="shared" si="8"/>
        <v>0</v>
      </c>
      <c r="I142" s="22">
        <f>ROUND(ROUND(H142,2)*ROUND(G142,2),2)</f>
        <v>0</v>
      </c>
      <c r="K142" t="str">
        <f t="shared" si="6"/>
        <v>9117C1</v>
      </c>
      <c r="L142" s="44">
        <f>IF(B142&lt;&gt;0,(VLOOKUP(K142,CELK!$K$10:$M$597,2,FALSE)),"")</f>
        <v>457</v>
      </c>
      <c r="M142">
        <f>IF(B142&lt;&gt;0,(VLOOKUP(K142,CELK!$K$10:$M$597,3,FALSE)),"")</f>
        <v>0</v>
      </c>
      <c r="N142" t="str">
        <f t="shared" si="7"/>
        <v>=CELK!H457</v>
      </c>
      <c r="O142">
        <f>(I142*21)/100</f>
        <v>0</v>
      </c>
      <c r="P142" t="s">
        <v>26</v>
      </c>
    </row>
    <row r="143" spans="1:14" ht="12">
      <c r="A143" s="23" t="s">
        <v>52</v>
      </c>
      <c r="B143" s="17"/>
      <c r="C143" s="17"/>
      <c r="D143" s="17"/>
      <c r="E143" s="24" t="s">
        <v>55</v>
      </c>
      <c r="F143" s="17"/>
      <c r="G143" s="17"/>
      <c r="H143" s="22">
        <f t="shared" si="8"/>
      </c>
      <c r="I143" s="17"/>
      <c r="K143">
        <f t="shared" si="6"/>
      </c>
      <c r="L143" s="44">
        <f>IF(B143&lt;&gt;0,(VLOOKUP(K143,CELK!$K$10:$M$597,2,FALSE)),"")</f>
      </c>
      <c r="M143">
        <f>IF(B143&lt;&gt;0,(VLOOKUP(K143,CELK!$K$10:$M$597,3,FALSE)),"")</f>
      </c>
      <c r="N143">
        <f t="shared" si="7"/>
      </c>
    </row>
    <row r="144" spans="1:14" ht="12.75">
      <c r="A144" s="27" t="s">
        <v>54</v>
      </c>
      <c r="B144" s="17"/>
      <c r="C144" s="17"/>
      <c r="D144" s="17"/>
      <c r="E144" s="26" t="s">
        <v>403</v>
      </c>
      <c r="F144" s="17"/>
      <c r="G144" s="17"/>
      <c r="H144" s="22">
        <f t="shared" si="8"/>
      </c>
      <c r="I144" s="17"/>
      <c r="K144">
        <f t="shared" si="6"/>
      </c>
      <c r="L144" s="44">
        <f>IF(B144&lt;&gt;0,(VLOOKUP(K144,CELK!$K$10:$M$597,2,FALSE)),"")</f>
      </c>
      <c r="M144">
        <f>IF(B144&lt;&gt;0,(VLOOKUP(K144,CELK!$K$10:$M$597,3,FALSE)),"")</f>
      </c>
      <c r="N144">
        <f t="shared" si="7"/>
      </c>
    </row>
    <row r="145" spans="1:16" ht="24.75">
      <c r="A145" s="42" t="s">
        <v>47</v>
      </c>
      <c r="B145" s="19" t="s">
        <v>218</v>
      </c>
      <c r="C145" s="19" t="s">
        <v>408</v>
      </c>
      <c r="D145" s="17" t="s">
        <v>55</v>
      </c>
      <c r="E145" s="20" t="s">
        <v>409</v>
      </c>
      <c r="F145" s="21" t="s">
        <v>104</v>
      </c>
      <c r="G145" s="22">
        <v>20</v>
      </c>
      <c r="H145" s="22">
        <f t="shared" si="8"/>
        <v>0</v>
      </c>
      <c r="I145" s="22">
        <f>ROUND(ROUND(H145,2)*ROUND(G145,2),2)</f>
        <v>0</v>
      </c>
      <c r="K145" t="str">
        <f t="shared" si="6"/>
        <v>9117C2</v>
      </c>
      <c r="L145" s="44">
        <f>IF(B145&lt;&gt;0,(VLOOKUP(K145,CELK!$K$10:$M$597,2,FALSE)),"")</f>
        <v>460</v>
      </c>
      <c r="M145">
        <f>IF(B145&lt;&gt;0,(VLOOKUP(K145,CELK!$K$10:$M$597,3,FALSE)),"")</f>
        <v>0</v>
      </c>
      <c r="N145" t="str">
        <f t="shared" si="7"/>
        <v>=CELK!H460</v>
      </c>
      <c r="O145">
        <f>(I145*21)/100</f>
        <v>0</v>
      </c>
      <c r="P145" t="s">
        <v>26</v>
      </c>
    </row>
    <row r="146" spans="1:14" ht="12">
      <c r="A146" s="23" t="s">
        <v>52</v>
      </c>
      <c r="B146" s="17"/>
      <c r="C146" s="17"/>
      <c r="D146" s="17"/>
      <c r="E146" s="24" t="s">
        <v>410</v>
      </c>
      <c r="F146" s="17"/>
      <c r="G146" s="17"/>
      <c r="H146" s="22">
        <f t="shared" si="8"/>
      </c>
      <c r="I146" s="17"/>
      <c r="K146">
        <f aca="true" t="shared" si="9" ref="K146:K180">IF(B146&lt;&gt;0,C146&amp;D146,"")</f>
      </c>
      <c r="L146" s="44">
        <f>IF(B146&lt;&gt;0,(VLOOKUP(K146,CELK!$K$10:$M$597,2,FALSE)),"")</f>
      </c>
      <c r="M146">
        <f>IF(B146&lt;&gt;0,(VLOOKUP(K146,CELK!$K$10:$M$597,3,FALSE)),"")</f>
      </c>
      <c r="N146">
        <f aca="true" t="shared" si="10" ref="N146:N180">IF(B146&lt;&gt;0,"=CELK!H"&amp;L146,"")</f>
      </c>
    </row>
    <row r="147" spans="1:14" ht="12.75">
      <c r="A147" s="27" t="s">
        <v>54</v>
      </c>
      <c r="B147" s="17"/>
      <c r="C147" s="17"/>
      <c r="D147" s="17"/>
      <c r="E147" s="26" t="s">
        <v>403</v>
      </c>
      <c r="F147" s="17"/>
      <c r="G147" s="17"/>
      <c r="H147" s="22">
        <f t="shared" si="8"/>
      </c>
      <c r="I147" s="17"/>
      <c r="K147">
        <f t="shared" si="9"/>
      </c>
      <c r="L147" s="44">
        <f>IF(B147&lt;&gt;0,(VLOOKUP(K147,CELK!$K$10:$M$597,2,FALSE)),"")</f>
      </c>
      <c r="M147">
        <f>IF(B147&lt;&gt;0,(VLOOKUP(K147,CELK!$K$10:$M$597,3,FALSE)),"")</f>
      </c>
      <c r="N147">
        <f t="shared" si="10"/>
      </c>
    </row>
    <row r="148" spans="1:16" ht="12">
      <c r="A148" s="42" t="s">
        <v>47</v>
      </c>
      <c r="B148" s="19" t="s">
        <v>222</v>
      </c>
      <c r="C148" s="19" t="s">
        <v>411</v>
      </c>
      <c r="D148" s="17" t="s">
        <v>55</v>
      </c>
      <c r="E148" s="20" t="s">
        <v>412</v>
      </c>
      <c r="F148" s="21" t="s">
        <v>104</v>
      </c>
      <c r="G148" s="22">
        <v>20</v>
      </c>
      <c r="H148" s="22">
        <f t="shared" si="8"/>
        <v>0</v>
      </c>
      <c r="I148" s="22">
        <f>ROUND(ROUND(H148,2)*ROUND(G148,2),2)</f>
        <v>0</v>
      </c>
      <c r="K148" t="str">
        <f t="shared" si="9"/>
        <v>9117C3</v>
      </c>
      <c r="L148" s="44">
        <f>IF(B148&lt;&gt;0,(VLOOKUP(K148,CELK!$K$10:$M$597,2,FALSE)),"")</f>
        <v>463</v>
      </c>
      <c r="M148">
        <f>IF(B148&lt;&gt;0,(VLOOKUP(K148,CELK!$K$10:$M$597,3,FALSE)),"")</f>
        <v>0</v>
      </c>
      <c r="N148" t="str">
        <f t="shared" si="10"/>
        <v>=CELK!H463</v>
      </c>
      <c r="O148">
        <f>(I148*21)/100</f>
        <v>0</v>
      </c>
      <c r="P148" t="s">
        <v>26</v>
      </c>
    </row>
    <row r="149" spans="1:14" ht="12">
      <c r="A149" s="23" t="s">
        <v>52</v>
      </c>
      <c r="B149" s="17"/>
      <c r="C149" s="17"/>
      <c r="D149" s="17"/>
      <c r="E149" s="24" t="s">
        <v>400</v>
      </c>
      <c r="F149" s="17"/>
      <c r="G149" s="17"/>
      <c r="H149" s="22">
        <f t="shared" si="8"/>
      </c>
      <c r="I149" s="17"/>
      <c r="K149">
        <f t="shared" si="9"/>
      </c>
      <c r="L149" s="44">
        <f>IF(B149&lt;&gt;0,(VLOOKUP(K149,CELK!$K$10:$M$597,2,FALSE)),"")</f>
      </c>
      <c r="M149">
        <f>IF(B149&lt;&gt;0,(VLOOKUP(K149,CELK!$K$10:$M$597,3,FALSE)),"")</f>
      </c>
      <c r="N149">
        <f t="shared" si="10"/>
      </c>
    </row>
    <row r="150" spans="1:14" ht="12.75">
      <c r="A150" s="27" t="s">
        <v>54</v>
      </c>
      <c r="B150" s="17"/>
      <c r="C150" s="17"/>
      <c r="D150" s="17"/>
      <c r="E150" s="26" t="s">
        <v>403</v>
      </c>
      <c r="F150" s="17"/>
      <c r="G150" s="17"/>
      <c r="H150" s="22">
        <f t="shared" si="8"/>
      </c>
      <c r="I150" s="17"/>
      <c r="K150">
        <f t="shared" si="9"/>
      </c>
      <c r="L150" s="44">
        <f>IF(B150&lt;&gt;0,(VLOOKUP(K150,CELK!$K$10:$M$597,2,FALSE)),"")</f>
      </c>
      <c r="M150">
        <f>IF(B150&lt;&gt;0,(VLOOKUP(K150,CELK!$K$10:$M$597,3,FALSE)),"")</f>
      </c>
      <c r="N150">
        <f t="shared" si="10"/>
      </c>
    </row>
    <row r="151" spans="1:16" ht="12">
      <c r="A151" s="42" t="s">
        <v>47</v>
      </c>
      <c r="B151" s="19" t="s">
        <v>227</v>
      </c>
      <c r="C151" s="19" t="s">
        <v>315</v>
      </c>
      <c r="D151" s="17" t="s">
        <v>55</v>
      </c>
      <c r="E151" s="20" t="s">
        <v>316</v>
      </c>
      <c r="F151" s="21" t="s">
        <v>74</v>
      </c>
      <c r="G151" s="22">
        <v>25</v>
      </c>
      <c r="H151" s="22">
        <f t="shared" si="8"/>
        <v>0</v>
      </c>
      <c r="I151" s="22">
        <f>ROUND(ROUND(H151,2)*ROUND(G151,2),2)</f>
        <v>0</v>
      </c>
      <c r="K151" t="str">
        <f t="shared" si="9"/>
        <v>919154</v>
      </c>
      <c r="L151" s="44">
        <f>IF(B151&lt;&gt;0,(VLOOKUP(K151,CELK!$K$10:$M$597,2,FALSE)),"")</f>
        <v>499</v>
      </c>
      <c r="M151">
        <f>IF(B151&lt;&gt;0,(VLOOKUP(K151,CELK!$K$10:$M$597,3,FALSE)),"")</f>
        <v>0</v>
      </c>
      <c r="N151" t="str">
        <f t="shared" si="10"/>
        <v>=CELK!H499</v>
      </c>
      <c r="O151">
        <f>(I151*21)/100</f>
        <v>0</v>
      </c>
      <c r="P151" t="s">
        <v>26</v>
      </c>
    </row>
    <row r="152" spans="1:14" ht="12">
      <c r="A152" s="23" t="s">
        <v>52</v>
      </c>
      <c r="B152" s="17"/>
      <c r="C152" s="17"/>
      <c r="D152" s="17"/>
      <c r="E152" s="24" t="s">
        <v>413</v>
      </c>
      <c r="F152" s="17"/>
      <c r="G152" s="17"/>
      <c r="H152" s="22">
        <f t="shared" si="8"/>
      </c>
      <c r="I152" s="17"/>
      <c r="K152">
        <f t="shared" si="9"/>
      </c>
      <c r="L152" s="44">
        <f>IF(B152&lt;&gt;0,(VLOOKUP(K152,CELK!$K$10:$M$597,2,FALSE)),"")</f>
      </c>
      <c r="M152">
        <f>IF(B152&lt;&gt;0,(VLOOKUP(K152,CELK!$K$10:$M$597,3,FALSE)),"")</f>
      </c>
      <c r="N152">
        <f t="shared" si="10"/>
      </c>
    </row>
    <row r="153" spans="1:14" ht="12.75">
      <c r="A153" s="27" t="s">
        <v>54</v>
      </c>
      <c r="B153" s="17"/>
      <c r="C153" s="17"/>
      <c r="D153" s="17"/>
      <c r="E153" s="26" t="s">
        <v>389</v>
      </c>
      <c r="F153" s="17"/>
      <c r="G153" s="17"/>
      <c r="H153" s="22">
        <f t="shared" si="8"/>
      </c>
      <c r="I153" s="17"/>
      <c r="K153">
        <f t="shared" si="9"/>
      </c>
      <c r="L153" s="44">
        <f>IF(B153&lt;&gt;0,(VLOOKUP(K153,CELK!$K$10:$M$597,2,FALSE)),"")</f>
      </c>
      <c r="M153">
        <f>IF(B153&lt;&gt;0,(VLOOKUP(K153,CELK!$K$10:$M$597,3,FALSE)),"")</f>
      </c>
      <c r="N153">
        <f t="shared" si="10"/>
      </c>
    </row>
    <row r="154" spans="1:16" ht="12">
      <c r="A154" s="42" t="s">
        <v>47</v>
      </c>
      <c r="B154" s="19" t="s">
        <v>231</v>
      </c>
      <c r="C154" s="19" t="s">
        <v>317</v>
      </c>
      <c r="D154" s="17" t="s">
        <v>55</v>
      </c>
      <c r="E154" s="20" t="s">
        <v>318</v>
      </c>
      <c r="F154" s="21" t="s">
        <v>104</v>
      </c>
      <c r="G154" s="22">
        <v>51</v>
      </c>
      <c r="H154" s="22">
        <f t="shared" si="8"/>
        <v>0</v>
      </c>
      <c r="I154" s="22">
        <f>ROUND(ROUND(H154,2)*ROUND(G154,2),2)</f>
        <v>0</v>
      </c>
      <c r="K154" t="str">
        <f t="shared" si="9"/>
        <v>931328</v>
      </c>
      <c r="L154" s="44">
        <f>IF(B154&lt;&gt;0,(VLOOKUP(K154,CELK!$K$10:$M$597,2,FALSE)),"")</f>
        <v>502</v>
      </c>
      <c r="M154">
        <f>IF(B154&lt;&gt;0,(VLOOKUP(K154,CELK!$K$10:$M$597,3,FALSE)),"")</f>
        <v>0</v>
      </c>
      <c r="N154" t="str">
        <f t="shared" si="10"/>
        <v>=CELK!H502</v>
      </c>
      <c r="O154">
        <f>(I154*21)/100</f>
        <v>0</v>
      </c>
      <c r="P154" t="s">
        <v>26</v>
      </c>
    </row>
    <row r="155" spans="1:14" ht="12">
      <c r="A155" s="23" t="s">
        <v>52</v>
      </c>
      <c r="B155" s="17"/>
      <c r="C155" s="17"/>
      <c r="D155" s="17"/>
      <c r="E155" s="24" t="s">
        <v>55</v>
      </c>
      <c r="F155" s="17"/>
      <c r="G155" s="17"/>
      <c r="H155" s="22">
        <f t="shared" si="8"/>
      </c>
      <c r="I155" s="17"/>
      <c r="K155">
        <f t="shared" si="9"/>
      </c>
      <c r="L155" s="44">
        <f>IF(B155&lt;&gt;0,(VLOOKUP(K155,CELK!$K$10:$M$597,2,FALSE)),"")</f>
      </c>
      <c r="M155">
        <f>IF(B155&lt;&gt;0,(VLOOKUP(K155,CELK!$K$10:$M$597,3,FALSE)),"")</f>
      </c>
      <c r="N155">
        <f t="shared" si="10"/>
      </c>
    </row>
    <row r="156" spans="1:14" ht="12.75">
      <c r="A156" s="27" t="s">
        <v>54</v>
      </c>
      <c r="B156" s="17"/>
      <c r="C156" s="17"/>
      <c r="D156" s="17"/>
      <c r="E156" s="26" t="s">
        <v>414</v>
      </c>
      <c r="F156" s="17"/>
      <c r="G156" s="17"/>
      <c r="H156" s="22">
        <f t="shared" si="8"/>
      </c>
      <c r="I156" s="17"/>
      <c r="K156">
        <f t="shared" si="9"/>
      </c>
      <c r="L156" s="44">
        <f>IF(B156&lt;&gt;0,(VLOOKUP(K156,CELK!$K$10:$M$597,2,FALSE)),"")</f>
      </c>
      <c r="M156">
        <f>IF(B156&lt;&gt;0,(VLOOKUP(K156,CELK!$K$10:$M$597,3,FALSE)),"")</f>
      </c>
      <c r="N156">
        <f t="shared" si="10"/>
      </c>
    </row>
    <row r="157" spans="1:16" ht="12">
      <c r="A157" s="42" t="s">
        <v>47</v>
      </c>
      <c r="B157" s="19" t="s">
        <v>234</v>
      </c>
      <c r="C157" s="19" t="s">
        <v>415</v>
      </c>
      <c r="D157" s="17" t="s">
        <v>55</v>
      </c>
      <c r="E157" s="20" t="s">
        <v>416</v>
      </c>
      <c r="F157" s="21" t="s">
        <v>104</v>
      </c>
      <c r="G157" s="22">
        <v>10</v>
      </c>
      <c r="H157" s="22">
        <f t="shared" si="8"/>
        <v>0</v>
      </c>
      <c r="I157" s="22">
        <f>ROUND(ROUND(H157,2)*ROUND(G157,2),2)</f>
        <v>0</v>
      </c>
      <c r="K157" t="str">
        <f t="shared" si="9"/>
        <v>93152</v>
      </c>
      <c r="L157" s="44">
        <f>IF(B157&lt;&gt;0,(VLOOKUP(K157,CELK!$K$10:$M$597,2,FALSE)),"")</f>
        <v>511</v>
      </c>
      <c r="M157">
        <f>IF(B157&lt;&gt;0,(VLOOKUP(K157,CELK!$K$10:$M$597,3,FALSE)),"")</f>
        <v>0</v>
      </c>
      <c r="N157" t="str">
        <f t="shared" si="10"/>
        <v>=CELK!H511</v>
      </c>
      <c r="O157">
        <f>(I157*21)/100</f>
        <v>0</v>
      </c>
      <c r="P157" t="s">
        <v>26</v>
      </c>
    </row>
    <row r="158" spans="1:14" ht="12">
      <c r="A158" s="23" t="s">
        <v>52</v>
      </c>
      <c r="B158" s="17"/>
      <c r="C158" s="17"/>
      <c r="D158" s="17"/>
      <c r="E158" s="24" t="s">
        <v>417</v>
      </c>
      <c r="F158" s="17"/>
      <c r="G158" s="17"/>
      <c r="H158" s="22">
        <f t="shared" si="8"/>
      </c>
      <c r="I158" s="17"/>
      <c r="K158">
        <f t="shared" si="9"/>
      </c>
      <c r="L158" s="44">
        <f>IF(B158&lt;&gt;0,(VLOOKUP(K158,CELK!$K$10:$M$597,2,FALSE)),"")</f>
      </c>
      <c r="M158">
        <f>IF(B158&lt;&gt;0,(VLOOKUP(K158,CELK!$K$10:$M$597,3,FALSE)),"")</f>
      </c>
      <c r="N158">
        <f t="shared" si="10"/>
      </c>
    </row>
    <row r="159" spans="1:14" ht="12.75">
      <c r="A159" s="27" t="s">
        <v>54</v>
      </c>
      <c r="B159" s="17"/>
      <c r="C159" s="17"/>
      <c r="D159" s="17"/>
      <c r="E159" s="26" t="s">
        <v>226</v>
      </c>
      <c r="F159" s="17"/>
      <c r="G159" s="17"/>
      <c r="H159" s="22">
        <f t="shared" si="8"/>
      </c>
      <c r="I159" s="17"/>
      <c r="K159">
        <f t="shared" si="9"/>
      </c>
      <c r="L159" s="44">
        <f>IF(B159&lt;&gt;0,(VLOOKUP(K159,CELK!$K$10:$M$597,2,FALSE)),"")</f>
      </c>
      <c r="M159">
        <f>IF(B159&lt;&gt;0,(VLOOKUP(K159,CELK!$K$10:$M$597,3,FALSE)),"")</f>
      </c>
      <c r="N159">
        <f t="shared" si="10"/>
      </c>
    </row>
    <row r="160" spans="1:16" ht="12">
      <c r="A160" s="42" t="s">
        <v>47</v>
      </c>
      <c r="B160" s="19" t="s">
        <v>238</v>
      </c>
      <c r="C160" s="19" t="s">
        <v>418</v>
      </c>
      <c r="D160" s="17" t="s">
        <v>55</v>
      </c>
      <c r="E160" s="20" t="s">
        <v>419</v>
      </c>
      <c r="F160" s="21" t="s">
        <v>104</v>
      </c>
      <c r="G160" s="22">
        <v>10</v>
      </c>
      <c r="H160" s="22">
        <f t="shared" si="8"/>
        <v>0</v>
      </c>
      <c r="I160" s="22">
        <f>ROUND(ROUND(H160,2)*ROUND(G160,2),2)</f>
        <v>0</v>
      </c>
      <c r="K160" t="str">
        <f t="shared" si="9"/>
        <v>93165</v>
      </c>
      <c r="L160" s="44">
        <f>IF(B160&lt;&gt;0,(VLOOKUP(K160,CELK!$K$10:$M$597,2,FALSE)),"")</f>
        <v>514</v>
      </c>
      <c r="M160">
        <f>IF(B160&lt;&gt;0,(VLOOKUP(K160,CELK!$K$10:$M$597,3,FALSE)),"")</f>
        <v>0</v>
      </c>
      <c r="N160" t="str">
        <f t="shared" si="10"/>
        <v>=CELK!H514</v>
      </c>
      <c r="O160">
        <f>(I160*21)/100</f>
        <v>0</v>
      </c>
      <c r="P160" t="s">
        <v>26</v>
      </c>
    </row>
    <row r="161" spans="1:14" ht="12">
      <c r="A161" s="23" t="s">
        <v>52</v>
      </c>
      <c r="B161" s="17"/>
      <c r="C161" s="17"/>
      <c r="D161" s="17"/>
      <c r="E161" s="24" t="s">
        <v>55</v>
      </c>
      <c r="F161" s="17"/>
      <c r="G161" s="17"/>
      <c r="H161" s="22">
        <f t="shared" si="8"/>
      </c>
      <c r="I161" s="17"/>
      <c r="K161">
        <f t="shared" si="9"/>
      </c>
      <c r="L161" s="44">
        <f>IF(B161&lt;&gt;0,(VLOOKUP(K161,CELK!$K$10:$M$597,2,FALSE)),"")</f>
      </c>
      <c r="M161">
        <f>IF(B161&lt;&gt;0,(VLOOKUP(K161,CELK!$K$10:$M$597,3,FALSE)),"")</f>
      </c>
      <c r="N161">
        <f t="shared" si="10"/>
      </c>
    </row>
    <row r="162" spans="1:14" ht="12.75">
      <c r="A162" s="27" t="s">
        <v>54</v>
      </c>
      <c r="B162" s="17"/>
      <c r="C162" s="17"/>
      <c r="D162" s="17"/>
      <c r="E162" s="26" t="s">
        <v>226</v>
      </c>
      <c r="F162" s="17"/>
      <c r="G162" s="17"/>
      <c r="H162" s="22">
        <f t="shared" si="8"/>
      </c>
      <c r="I162" s="17"/>
      <c r="K162">
        <f t="shared" si="9"/>
      </c>
      <c r="L162" s="44">
        <f>IF(B162&lt;&gt;0,(VLOOKUP(K162,CELK!$K$10:$M$597,2,FALSE)),"")</f>
      </c>
      <c r="M162">
        <f>IF(B162&lt;&gt;0,(VLOOKUP(K162,CELK!$K$10:$M$597,3,FALSE)),"")</f>
      </c>
      <c r="N162">
        <f t="shared" si="10"/>
      </c>
    </row>
    <row r="163" spans="1:16" ht="12">
      <c r="A163" s="42" t="s">
        <v>47</v>
      </c>
      <c r="B163" s="19" t="s">
        <v>241</v>
      </c>
      <c r="C163" s="19" t="s">
        <v>228</v>
      </c>
      <c r="D163" s="17" t="s">
        <v>55</v>
      </c>
      <c r="E163" s="20" t="s">
        <v>229</v>
      </c>
      <c r="F163" s="21" t="s">
        <v>230</v>
      </c>
      <c r="G163" s="22">
        <v>50</v>
      </c>
      <c r="H163" s="22">
        <f t="shared" si="8"/>
        <v>0</v>
      </c>
      <c r="I163" s="22">
        <f>ROUND(ROUND(H163,2)*ROUND(G163,2),2)</f>
        <v>0</v>
      </c>
      <c r="K163" t="str">
        <f t="shared" si="9"/>
        <v>93650</v>
      </c>
      <c r="L163" s="44">
        <f>IF(B163&lt;&gt;0,(VLOOKUP(K163,CELK!$K$10:$M$597,2,FALSE)),"")</f>
        <v>526</v>
      </c>
      <c r="M163">
        <f>IF(B163&lt;&gt;0,(VLOOKUP(K163,CELK!$K$10:$M$597,3,FALSE)),"")</f>
        <v>0</v>
      </c>
      <c r="N163" t="str">
        <f t="shared" si="10"/>
        <v>=CELK!H526</v>
      </c>
      <c r="O163">
        <f>(I163*21)/100</f>
        <v>0</v>
      </c>
      <c r="P163" t="s">
        <v>26</v>
      </c>
    </row>
    <row r="164" spans="1:14" ht="12">
      <c r="A164" s="23" t="s">
        <v>52</v>
      </c>
      <c r="B164" s="17"/>
      <c r="C164" s="17"/>
      <c r="D164" s="17"/>
      <c r="E164" s="24" t="s">
        <v>420</v>
      </c>
      <c r="F164" s="17"/>
      <c r="G164" s="17"/>
      <c r="H164" s="22">
        <f t="shared" si="8"/>
      </c>
      <c r="I164" s="17"/>
      <c r="K164">
        <f t="shared" si="9"/>
      </c>
      <c r="L164" s="44">
        <f>IF(B164&lt;&gt;0,(VLOOKUP(K164,CELK!$K$10:$M$597,2,FALSE)),"")</f>
      </c>
      <c r="M164">
        <f>IF(B164&lt;&gt;0,(VLOOKUP(K164,CELK!$K$10:$M$597,3,FALSE)),"")</f>
      </c>
      <c r="N164">
        <f t="shared" si="10"/>
      </c>
    </row>
    <row r="165" spans="1:14" ht="12.75">
      <c r="A165" s="27" t="s">
        <v>54</v>
      </c>
      <c r="B165" s="17"/>
      <c r="C165" s="17"/>
      <c r="D165" s="17"/>
      <c r="E165" s="26" t="s">
        <v>349</v>
      </c>
      <c r="F165" s="17"/>
      <c r="G165" s="17"/>
      <c r="H165" s="22">
        <f t="shared" si="8"/>
      </c>
      <c r="I165" s="17"/>
      <c r="K165">
        <f t="shared" si="9"/>
      </c>
      <c r="L165" s="44">
        <f>IF(B165&lt;&gt;0,(VLOOKUP(K165,CELK!$K$10:$M$597,2,FALSE)),"")</f>
      </c>
      <c r="M165">
        <f>IF(B165&lt;&gt;0,(VLOOKUP(K165,CELK!$K$10:$M$597,3,FALSE)),"")</f>
      </c>
      <c r="N165">
        <f t="shared" si="10"/>
      </c>
    </row>
    <row r="166" spans="1:16" ht="12">
      <c r="A166" s="42" t="s">
        <v>47</v>
      </c>
      <c r="B166" s="19" t="s">
        <v>244</v>
      </c>
      <c r="C166" s="19" t="s">
        <v>242</v>
      </c>
      <c r="D166" s="17" t="s">
        <v>55</v>
      </c>
      <c r="E166" s="20" t="s">
        <v>243</v>
      </c>
      <c r="F166" s="21" t="s">
        <v>110</v>
      </c>
      <c r="G166" s="22">
        <v>8.87</v>
      </c>
      <c r="H166" s="22">
        <f t="shared" si="8"/>
        <v>0</v>
      </c>
      <c r="I166" s="22">
        <f>ROUND(ROUND(H166,2)*ROUND(G166,2),2)</f>
        <v>0</v>
      </c>
      <c r="K166" t="str">
        <f t="shared" si="9"/>
        <v>967168</v>
      </c>
      <c r="L166" s="44">
        <f>IF(B166&lt;&gt;0,(VLOOKUP(K166,CELK!$K$10:$M$597,2,FALSE)),"")</f>
        <v>574</v>
      </c>
      <c r="M166">
        <f>IF(B166&lt;&gt;0,(VLOOKUP(K166,CELK!$K$10:$M$597,3,FALSE)),"")</f>
        <v>0</v>
      </c>
      <c r="N166" t="str">
        <f t="shared" si="10"/>
        <v>=CELK!H574</v>
      </c>
      <c r="O166">
        <f>(I166*21)/100</f>
        <v>0</v>
      </c>
      <c r="P166" t="s">
        <v>26</v>
      </c>
    </row>
    <row r="167" spans="1:14" ht="12">
      <c r="A167" s="23" t="s">
        <v>52</v>
      </c>
      <c r="B167" s="17"/>
      <c r="C167" s="17"/>
      <c r="D167" s="17"/>
      <c r="E167" s="24" t="s">
        <v>55</v>
      </c>
      <c r="F167" s="17"/>
      <c r="G167" s="17"/>
      <c r="H167" s="22">
        <f t="shared" si="8"/>
      </c>
      <c r="I167" s="17"/>
      <c r="K167">
        <f t="shared" si="9"/>
      </c>
      <c r="L167" s="44">
        <f>IF(B167&lt;&gt;0,(VLOOKUP(K167,CELK!$K$10:$M$597,2,FALSE)),"")</f>
      </c>
      <c r="M167">
        <f>IF(B167&lt;&gt;0,(VLOOKUP(K167,CELK!$K$10:$M$597,3,FALSE)),"")</f>
      </c>
      <c r="N167">
        <f t="shared" si="10"/>
      </c>
    </row>
    <row r="168" spans="1:14" ht="12.75">
      <c r="A168" s="27" t="s">
        <v>54</v>
      </c>
      <c r="B168" s="17"/>
      <c r="C168" s="17"/>
      <c r="D168" s="17"/>
      <c r="E168" s="26" t="s">
        <v>421</v>
      </c>
      <c r="F168" s="17"/>
      <c r="G168" s="17"/>
      <c r="H168" s="22">
        <f t="shared" si="8"/>
      </c>
      <c r="I168" s="17"/>
      <c r="K168">
        <f t="shared" si="9"/>
      </c>
      <c r="L168" s="44">
        <f>IF(B168&lt;&gt;0,(VLOOKUP(K168,CELK!$K$10:$M$597,2,FALSE)),"")</f>
      </c>
      <c r="M168">
        <f>IF(B168&lt;&gt;0,(VLOOKUP(K168,CELK!$K$10:$M$597,3,FALSE)),"")</f>
      </c>
      <c r="N168">
        <f t="shared" si="10"/>
      </c>
    </row>
    <row r="169" spans="1:16" ht="12">
      <c r="A169" s="42" t="s">
        <v>47</v>
      </c>
      <c r="B169" s="19" t="s">
        <v>248</v>
      </c>
      <c r="C169" s="19" t="s">
        <v>245</v>
      </c>
      <c r="D169" s="17" t="s">
        <v>55</v>
      </c>
      <c r="E169" s="20" t="s">
        <v>246</v>
      </c>
      <c r="F169" s="21" t="s">
        <v>51</v>
      </c>
      <c r="G169" s="22">
        <v>0.05</v>
      </c>
      <c r="H169" s="22">
        <f t="shared" si="8"/>
        <v>0</v>
      </c>
      <c r="I169" s="22">
        <f>ROUND(ROUND(H169,2)*ROUND(G169,2),2)</f>
        <v>0</v>
      </c>
      <c r="K169" t="str">
        <f t="shared" si="9"/>
        <v>967188</v>
      </c>
      <c r="L169" s="44">
        <f>IF(B169&lt;&gt;0,(VLOOKUP(K169,CELK!$K$10:$M$597,2,FALSE)),"")</f>
        <v>577</v>
      </c>
      <c r="M169">
        <f>IF(B169&lt;&gt;0,(VLOOKUP(K169,CELK!$K$10:$M$597,3,FALSE)),"")</f>
        <v>0</v>
      </c>
      <c r="N169" t="str">
        <f t="shared" si="10"/>
        <v>=CELK!H577</v>
      </c>
      <c r="O169">
        <f>(I169*21)/100</f>
        <v>0</v>
      </c>
      <c r="P169" t="s">
        <v>26</v>
      </c>
    </row>
    <row r="170" spans="1:14" ht="12">
      <c r="A170" s="23" t="s">
        <v>52</v>
      </c>
      <c r="B170" s="17"/>
      <c r="C170" s="17"/>
      <c r="D170" s="17"/>
      <c r="E170" s="24" t="s">
        <v>422</v>
      </c>
      <c r="F170" s="17"/>
      <c r="G170" s="17"/>
      <c r="H170" s="22">
        <f t="shared" si="8"/>
      </c>
      <c r="I170" s="17"/>
      <c r="K170">
        <f t="shared" si="9"/>
      </c>
      <c r="L170" s="44">
        <f>IF(B170&lt;&gt;0,(VLOOKUP(K170,CELK!$K$10:$M$597,2,FALSE)),"")</f>
      </c>
      <c r="M170">
        <f>IF(B170&lt;&gt;0,(VLOOKUP(K170,CELK!$K$10:$M$597,3,FALSE)),"")</f>
      </c>
      <c r="N170">
        <f t="shared" si="10"/>
      </c>
    </row>
    <row r="171" spans="1:14" ht="12.75">
      <c r="A171" s="27" t="s">
        <v>54</v>
      </c>
      <c r="B171" s="17"/>
      <c r="C171" s="17"/>
      <c r="D171" s="17"/>
      <c r="E171" s="26" t="s">
        <v>423</v>
      </c>
      <c r="F171" s="17"/>
      <c r="G171" s="17"/>
      <c r="H171" s="22">
        <f t="shared" si="8"/>
      </c>
      <c r="I171" s="17"/>
      <c r="K171">
        <f t="shared" si="9"/>
      </c>
      <c r="L171" s="44">
        <f>IF(B171&lt;&gt;0,(VLOOKUP(K171,CELK!$K$10:$M$597,2,FALSE)),"")</f>
      </c>
      <c r="M171">
        <f>IF(B171&lt;&gt;0,(VLOOKUP(K171,CELK!$K$10:$M$597,3,FALSE)),"")</f>
      </c>
      <c r="N171">
        <f t="shared" si="10"/>
      </c>
    </row>
    <row r="172" spans="1:16" ht="12">
      <c r="A172" s="42" t="s">
        <v>47</v>
      </c>
      <c r="B172" s="19" t="s">
        <v>424</v>
      </c>
      <c r="C172" s="19" t="s">
        <v>425</v>
      </c>
      <c r="D172" s="17" t="s">
        <v>55</v>
      </c>
      <c r="E172" s="20" t="s">
        <v>426</v>
      </c>
      <c r="F172" s="21" t="s">
        <v>104</v>
      </c>
      <c r="G172" s="22">
        <v>10</v>
      </c>
      <c r="H172" s="22">
        <f t="shared" si="8"/>
        <v>0</v>
      </c>
      <c r="I172" s="22">
        <f>ROUND(ROUND(H172,2)*ROUND(G172,2),2)</f>
        <v>0</v>
      </c>
      <c r="K172" t="str">
        <f t="shared" si="9"/>
        <v>96785</v>
      </c>
      <c r="L172" s="44">
        <f>IF(B172&lt;&gt;0,(VLOOKUP(K172,CELK!$K$10:$M$597,2,FALSE)),"")</f>
        <v>580</v>
      </c>
      <c r="M172">
        <f>IF(B172&lt;&gt;0,(VLOOKUP(K172,CELK!$K$10:$M$597,3,FALSE)),"")</f>
        <v>0</v>
      </c>
      <c r="N172" t="str">
        <f t="shared" si="10"/>
        <v>=CELK!H580</v>
      </c>
      <c r="O172">
        <f>(I172*21)/100</f>
        <v>0</v>
      </c>
      <c r="P172" t="s">
        <v>26</v>
      </c>
    </row>
    <row r="173" spans="1:14" ht="12">
      <c r="A173" s="23" t="s">
        <v>52</v>
      </c>
      <c r="B173" s="17"/>
      <c r="C173" s="17"/>
      <c r="D173" s="17"/>
      <c r="E173" s="24" t="s">
        <v>427</v>
      </c>
      <c r="F173" s="17"/>
      <c r="G173" s="17"/>
      <c r="H173" s="22">
        <f t="shared" si="8"/>
      </c>
      <c r="I173" s="17"/>
      <c r="K173">
        <f t="shared" si="9"/>
      </c>
      <c r="L173" s="44">
        <f>IF(B173&lt;&gt;0,(VLOOKUP(K173,CELK!$K$10:$M$597,2,FALSE)),"")</f>
      </c>
      <c r="M173">
        <f>IF(B173&lt;&gt;0,(VLOOKUP(K173,CELK!$K$10:$M$597,3,FALSE)),"")</f>
      </c>
      <c r="N173">
        <f t="shared" si="10"/>
      </c>
    </row>
    <row r="174" spans="1:14" ht="12.75">
      <c r="A174" s="27" t="s">
        <v>54</v>
      </c>
      <c r="B174" s="17"/>
      <c r="C174" s="17"/>
      <c r="D174" s="17"/>
      <c r="E174" s="26" t="s">
        <v>226</v>
      </c>
      <c r="F174" s="17"/>
      <c r="G174" s="17"/>
      <c r="H174" s="22">
        <f t="shared" si="8"/>
      </c>
      <c r="I174" s="17"/>
      <c r="K174">
        <f t="shared" si="9"/>
      </c>
      <c r="L174" s="44">
        <f>IF(B174&lt;&gt;0,(VLOOKUP(K174,CELK!$K$10:$M$597,2,FALSE)),"")</f>
      </c>
      <c r="M174">
        <f>IF(B174&lt;&gt;0,(VLOOKUP(K174,CELK!$K$10:$M$597,3,FALSE)),"")</f>
      </c>
      <c r="N174">
        <f t="shared" si="10"/>
      </c>
    </row>
    <row r="175" spans="1:16" ht="12">
      <c r="A175" s="42" t="s">
        <v>47</v>
      </c>
      <c r="B175" s="19" t="s">
        <v>428</v>
      </c>
      <c r="C175" s="19" t="s">
        <v>429</v>
      </c>
      <c r="D175" s="17" t="s">
        <v>55</v>
      </c>
      <c r="E175" s="20" t="s">
        <v>430</v>
      </c>
      <c r="F175" s="21" t="s">
        <v>110</v>
      </c>
      <c r="G175" s="22">
        <v>0.44</v>
      </c>
      <c r="H175" s="22">
        <f t="shared" si="8"/>
        <v>0</v>
      </c>
      <c r="I175" s="22">
        <f>ROUND(ROUND(H175,2)*ROUND(G175,2),2)</f>
        <v>0</v>
      </c>
      <c r="K175" t="str">
        <f t="shared" si="9"/>
        <v>96785A</v>
      </c>
      <c r="L175" s="44">
        <f>IF(B175&lt;&gt;0,(VLOOKUP(K175,CELK!$K$10:$M$597,2,FALSE)),"")</f>
        <v>583</v>
      </c>
      <c r="M175">
        <f>IF(B175&lt;&gt;0,(VLOOKUP(K175,CELK!$K$10:$M$597,3,FALSE)),"")</f>
        <v>0</v>
      </c>
      <c r="N175" t="str">
        <f t="shared" si="10"/>
        <v>=CELK!H583</v>
      </c>
      <c r="O175">
        <f>(I175*21)/100</f>
        <v>0</v>
      </c>
      <c r="P175" t="s">
        <v>26</v>
      </c>
    </row>
    <row r="176" spans="1:14" ht="12">
      <c r="A176" s="23" t="s">
        <v>52</v>
      </c>
      <c r="B176" s="17"/>
      <c r="C176" s="17"/>
      <c r="D176" s="17"/>
      <c r="E176" s="24" t="s">
        <v>55</v>
      </c>
      <c r="F176" s="17"/>
      <c r="G176" s="17"/>
      <c r="H176" s="22">
        <f t="shared" si="8"/>
      </c>
      <c r="I176" s="17"/>
      <c r="K176">
        <f t="shared" si="9"/>
      </c>
      <c r="L176" s="44">
        <f>IF(B176&lt;&gt;0,(VLOOKUP(K176,CELK!$K$10:$M$597,2,FALSE)),"")</f>
      </c>
      <c r="M176">
        <f>IF(B176&lt;&gt;0,(VLOOKUP(K176,CELK!$K$10:$M$597,3,FALSE)),"")</f>
      </c>
      <c r="N176">
        <f t="shared" si="10"/>
      </c>
    </row>
    <row r="177" spans="1:14" ht="12.75">
      <c r="A177" s="27" t="s">
        <v>54</v>
      </c>
      <c r="B177" s="17"/>
      <c r="C177" s="17"/>
      <c r="D177" s="17"/>
      <c r="E177" s="26" t="s">
        <v>431</v>
      </c>
      <c r="F177" s="17"/>
      <c r="G177" s="17"/>
      <c r="H177" s="22">
        <f t="shared" si="8"/>
      </c>
      <c r="I177" s="17"/>
      <c r="K177">
        <f t="shared" si="9"/>
      </c>
      <c r="L177" s="44">
        <f>IF(B177&lt;&gt;0,(VLOOKUP(K177,CELK!$K$10:$M$597,2,FALSE)),"")</f>
      </c>
      <c r="M177">
        <f>IF(B177&lt;&gt;0,(VLOOKUP(K177,CELK!$K$10:$M$597,3,FALSE)),"")</f>
      </c>
      <c r="N177">
        <f t="shared" si="10"/>
      </c>
    </row>
    <row r="178" spans="1:16" ht="12">
      <c r="A178" s="42" t="s">
        <v>47</v>
      </c>
      <c r="B178" s="19" t="s">
        <v>432</v>
      </c>
      <c r="C178" s="19" t="s">
        <v>249</v>
      </c>
      <c r="D178" s="17" t="s">
        <v>55</v>
      </c>
      <c r="E178" s="20" t="s">
        <v>250</v>
      </c>
      <c r="F178" s="21" t="s">
        <v>74</v>
      </c>
      <c r="G178" s="22">
        <v>4</v>
      </c>
      <c r="H178" s="22">
        <f t="shared" si="8"/>
        <v>0</v>
      </c>
      <c r="I178" s="22">
        <f>ROUND(ROUND(H178,2)*ROUND(G178,2),2)</f>
        <v>0</v>
      </c>
      <c r="K178" t="str">
        <f t="shared" si="9"/>
        <v>96786</v>
      </c>
      <c r="L178" s="44">
        <f>IF(B178&lt;&gt;0,(VLOOKUP(K178,CELK!$K$10:$M$597,2,FALSE)),"")</f>
        <v>586</v>
      </c>
      <c r="M178">
        <f>IF(B178&lt;&gt;0,(VLOOKUP(K178,CELK!$K$10:$M$597,3,FALSE)),"")</f>
        <v>0</v>
      </c>
      <c r="N178" t="str">
        <f t="shared" si="10"/>
        <v>=CELK!H586</v>
      </c>
      <c r="O178">
        <f>(I178*21)/100</f>
        <v>0</v>
      </c>
      <c r="P178" t="s">
        <v>26</v>
      </c>
    </row>
    <row r="179" spans="1:14" ht="12">
      <c r="A179" s="23" t="s">
        <v>52</v>
      </c>
      <c r="B179" s="17"/>
      <c r="C179" s="17"/>
      <c r="D179" s="17"/>
      <c r="E179" s="24" t="s">
        <v>427</v>
      </c>
      <c r="F179" s="17"/>
      <c r="G179" s="17"/>
      <c r="H179" s="22">
        <f t="shared" si="8"/>
      </c>
      <c r="I179" s="17"/>
      <c r="K179">
        <f t="shared" si="9"/>
      </c>
      <c r="L179" s="44">
        <f>IF(B179&lt;&gt;0,(VLOOKUP(K179,CELK!$K$10:$M$597,2,FALSE)),"")</f>
      </c>
      <c r="M179">
        <f>IF(B179&lt;&gt;0,(VLOOKUP(K179,CELK!$K$10:$M$597,3,FALSE)),"")</f>
      </c>
      <c r="N179">
        <f t="shared" si="10"/>
      </c>
    </row>
    <row r="180" spans="1:14" ht="12.75">
      <c r="A180" s="25" t="s">
        <v>54</v>
      </c>
      <c r="B180" s="17"/>
      <c r="C180" s="17"/>
      <c r="D180" s="17"/>
      <c r="E180" s="26" t="s">
        <v>343</v>
      </c>
      <c r="F180" s="17"/>
      <c r="G180" s="17"/>
      <c r="H180" s="22">
        <f t="shared" si="8"/>
      </c>
      <c r="I180" s="17"/>
      <c r="K180">
        <f t="shared" si="9"/>
      </c>
      <c r="L180" s="44">
        <f>IF(B180&lt;&gt;0,(VLOOKUP(K180,CELK!$K$10:$M$597,2,FALSE)),"")</f>
      </c>
      <c r="M180">
        <f>IF(B180&lt;&gt;0,(VLOOKUP(K180,CELK!$K$10:$M$597,3,FALSE)),"")</f>
      </c>
      <c r="N180">
        <f t="shared" si="10"/>
      </c>
    </row>
  </sheetData>
  <sheetProtection password="BCFA" sheet="1"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C1">
      <pane ySplit="8" topLeftCell="A88" activePane="bottomLeft" state="frozen"/>
      <selection pane="topLeft" activeCell="A1" sqref="A1"/>
      <selection pane="bottomLeft" activeCell="I1" sqref="I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4" width="0" style="0" hidden="1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0+O9+O43+O50+O54+O70+O74+O81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433</v>
      </c>
      <c r="I3" s="28">
        <f>0+I9+I43+I50+I54+I70+I74+I81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433</v>
      </c>
      <c r="D4" s="48"/>
      <c r="E4" s="11" t="s">
        <v>434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433</v>
      </c>
      <c r="D5" s="54"/>
      <c r="E5" s="14" t="s">
        <v>434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</f>
        <v>0</v>
      </c>
      <c r="R9">
        <f>0+O10+O13+O16+O19+O22+O25+O28+O31+O34+O37+O40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56</v>
      </c>
      <c r="E10" s="20" t="s">
        <v>50</v>
      </c>
      <c r="F10" s="21" t="s">
        <v>51</v>
      </c>
      <c r="G10" s="22">
        <v>28.02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014102B</v>
      </c>
      <c r="L10" s="44">
        <f>IF(B10&lt;&gt;0,(VLOOKUP(K10,CELK!$K$10:$M$597,2,FALSE)),"")</f>
        <v>13</v>
      </c>
      <c r="M10">
        <f>IF(B10&lt;&gt;0,(VLOOKUP(K10,CELK!$K$10:$M$597,3,FALSE)),"")</f>
        <v>0</v>
      </c>
      <c r="N10" t="str">
        <f>IF(B10&lt;&gt;0,"=CELK!H"&amp;L10,"")</f>
        <v>=CELK!H13</v>
      </c>
      <c r="O10">
        <f>(I10*21)/100</f>
        <v>0</v>
      </c>
      <c r="P10" t="s">
        <v>26</v>
      </c>
    </row>
    <row r="11" spans="1:14" ht="12">
      <c r="A11" s="23" t="s">
        <v>52</v>
      </c>
      <c r="B11" s="17"/>
      <c r="C11" s="17"/>
      <c r="D11" s="17"/>
      <c r="E11" s="24" t="s">
        <v>57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4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55</v>
      </c>
      <c r="F12" s="17"/>
      <c r="G12" s="17"/>
      <c r="H12" s="22">
        <f t="shared" si="0"/>
      </c>
      <c r="I12" s="17"/>
      <c r="K12">
        <f t="shared" si="1"/>
      </c>
      <c r="L12" s="44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58</v>
      </c>
      <c r="E13" s="20" t="s">
        <v>50</v>
      </c>
      <c r="F13" s="21" t="s">
        <v>51</v>
      </c>
      <c r="G13" s="22">
        <v>8.4</v>
      </c>
      <c r="H13" s="22">
        <f t="shared" si="0"/>
        <v>0</v>
      </c>
      <c r="I13" s="22">
        <f>ROUND(ROUND(H13,2)*ROUND(G13,2),2)</f>
        <v>0</v>
      </c>
      <c r="K13" t="str">
        <f t="shared" si="1"/>
        <v>014102C</v>
      </c>
      <c r="L13" s="44">
        <f>IF(B13&lt;&gt;0,(VLOOKUP(K13,CELK!$K$10:$M$597,2,FALSE)),"")</f>
        <v>16</v>
      </c>
      <c r="M13">
        <f>IF(B13&lt;&gt;0,(VLOOKUP(K13,CELK!$K$10:$M$597,3,FALSE)),"")</f>
        <v>0</v>
      </c>
      <c r="N13" t="str">
        <f t="shared" si="2"/>
        <v>=CELK!H16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59</v>
      </c>
      <c r="F14" s="17"/>
      <c r="G14" s="17"/>
      <c r="H14" s="22">
        <f t="shared" si="0"/>
      </c>
      <c r="I14" s="17"/>
      <c r="K14">
        <f t="shared" si="1"/>
      </c>
      <c r="L14" s="44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55</v>
      </c>
      <c r="F15" s="17"/>
      <c r="G15" s="17"/>
      <c r="H15" s="22">
        <f t="shared" si="0"/>
      </c>
      <c r="I15" s="17"/>
      <c r="K15">
        <f t="shared" si="1"/>
      </c>
      <c r="L15" s="44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60</v>
      </c>
      <c r="D16" s="17" t="s">
        <v>31</v>
      </c>
      <c r="E16" s="20" t="s">
        <v>61</v>
      </c>
      <c r="F16" s="21" t="s">
        <v>62</v>
      </c>
      <c r="G16" s="22">
        <v>1</v>
      </c>
      <c r="H16" s="22">
        <f t="shared" si="0"/>
        <v>0</v>
      </c>
      <c r="I16" s="22">
        <f>ROUND(ROUND(H16,2)*ROUND(G16,2),2)</f>
        <v>0</v>
      </c>
      <c r="K16" t="str">
        <f t="shared" si="1"/>
        <v>027201</v>
      </c>
      <c r="L16" s="44">
        <f>IF(B16&lt;&gt;0,(VLOOKUP(K16,CELK!$K$10:$M$597,2,FALSE)),"")</f>
        <v>31</v>
      </c>
      <c r="M16">
        <f>IF(B16&lt;&gt;0,(VLOOKUP(K16,CELK!$K$10:$M$597,3,FALSE)),"")</f>
        <v>0</v>
      </c>
      <c r="N16" t="str">
        <f t="shared" si="2"/>
        <v>=CELK!H31</v>
      </c>
      <c r="O16">
        <f>(I16*21)/100</f>
        <v>0</v>
      </c>
      <c r="P16" t="s">
        <v>26</v>
      </c>
    </row>
    <row r="17" spans="1:14" ht="37.5">
      <c r="A17" s="23" t="s">
        <v>52</v>
      </c>
      <c r="B17" s="17"/>
      <c r="C17" s="17"/>
      <c r="D17" s="17"/>
      <c r="E17" s="24" t="s">
        <v>435</v>
      </c>
      <c r="F17" s="17"/>
      <c r="G17" s="17"/>
      <c r="H17" s="22">
        <f t="shared" si="0"/>
      </c>
      <c r="I17" s="17"/>
      <c r="K17">
        <f t="shared" si="1"/>
      </c>
      <c r="L17" s="44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55</v>
      </c>
      <c r="F18" s="17"/>
      <c r="G18" s="17"/>
      <c r="H18" s="22">
        <f t="shared" si="0"/>
      </c>
      <c r="I18" s="17"/>
      <c r="K18">
        <f t="shared" si="1"/>
      </c>
      <c r="L18" s="44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64</v>
      </c>
      <c r="D19" s="17" t="s">
        <v>31</v>
      </c>
      <c r="E19" s="20" t="s">
        <v>65</v>
      </c>
      <c r="F19" s="21" t="s">
        <v>62</v>
      </c>
      <c r="G19" s="22">
        <v>1</v>
      </c>
      <c r="H19" s="22">
        <f t="shared" si="0"/>
        <v>0</v>
      </c>
      <c r="I19" s="22">
        <f>ROUND(ROUND(H19,2)*ROUND(G19,2),2)</f>
        <v>0</v>
      </c>
      <c r="K19" t="str">
        <f t="shared" si="1"/>
        <v>02750R1</v>
      </c>
      <c r="L19" s="44">
        <f>IF(B19&lt;&gt;0,(VLOOKUP(K19,CELK!$K$10:$M$597,2,FALSE)),"")</f>
        <v>61</v>
      </c>
      <c r="M19">
        <f>IF(B19&lt;&gt;0,(VLOOKUP(K19,CELK!$K$10:$M$597,3,FALSE)),"")</f>
        <v>0</v>
      </c>
      <c r="N19" t="str">
        <f t="shared" si="2"/>
        <v>=CELK!H61</v>
      </c>
      <c r="O19">
        <f>(I19*21)/100</f>
        <v>0</v>
      </c>
      <c r="P19" t="s">
        <v>26</v>
      </c>
    </row>
    <row r="20" spans="1:14" ht="24.75">
      <c r="A20" s="23" t="s">
        <v>52</v>
      </c>
      <c r="B20" s="17"/>
      <c r="C20" s="17"/>
      <c r="D20" s="17"/>
      <c r="E20" s="24" t="s">
        <v>436</v>
      </c>
      <c r="F20" s="17"/>
      <c r="G20" s="17"/>
      <c r="H20" s="22">
        <f t="shared" si="0"/>
      </c>
      <c r="I20" s="17"/>
      <c r="K20">
        <f t="shared" si="1"/>
      </c>
      <c r="L20" s="44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55</v>
      </c>
      <c r="F21" s="17"/>
      <c r="G21" s="17"/>
      <c r="H21" s="22">
        <f t="shared" si="0"/>
      </c>
      <c r="I21" s="17"/>
      <c r="K21">
        <f t="shared" si="1"/>
      </c>
      <c r="L21" s="44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67</v>
      </c>
      <c r="D22" s="17" t="s">
        <v>31</v>
      </c>
      <c r="E22" s="20" t="s">
        <v>68</v>
      </c>
      <c r="F22" s="21" t="s">
        <v>69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1"/>
        <v>02851R1</v>
      </c>
      <c r="L22" s="44">
        <f>IF(B22&lt;&gt;0,(VLOOKUP(K22,CELK!$K$10:$M$597,2,FALSE)),"")</f>
        <v>70</v>
      </c>
      <c r="M22">
        <f>IF(B22&lt;&gt;0,(VLOOKUP(K22,CELK!$K$10:$M$597,3,FALSE)),"")</f>
        <v>0</v>
      </c>
      <c r="N22" t="str">
        <f t="shared" si="2"/>
        <v>=CELK!H70</v>
      </c>
      <c r="O22">
        <f>(I22*21)/100</f>
        <v>0</v>
      </c>
      <c r="P22" t="s">
        <v>26</v>
      </c>
    </row>
    <row r="23" spans="1:14" ht="24.75">
      <c r="A23" s="23" t="s">
        <v>52</v>
      </c>
      <c r="B23" s="17"/>
      <c r="C23" s="17"/>
      <c r="D23" s="17"/>
      <c r="E23" s="24" t="s">
        <v>437</v>
      </c>
      <c r="F23" s="17"/>
      <c r="G23" s="17"/>
      <c r="H23" s="22">
        <f t="shared" si="0"/>
      </c>
      <c r="I23" s="17"/>
      <c r="K23">
        <f t="shared" si="1"/>
      </c>
      <c r="L23" s="44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1"/>
      </c>
      <c r="L24" s="44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72</v>
      </c>
      <c r="D25" s="17" t="s">
        <v>55</v>
      </c>
      <c r="E25" s="20" t="s">
        <v>73</v>
      </c>
      <c r="F25" s="21" t="s">
        <v>74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029113</v>
      </c>
      <c r="L25" s="44">
        <f>IF(B25&lt;&gt;0,(VLOOKUP(K25,CELK!$K$10:$M$597,2,FALSE)),"")</f>
        <v>79</v>
      </c>
      <c r="M25">
        <f>IF(B25&lt;&gt;0,(VLOOKUP(K25,CELK!$K$10:$M$597,3,FALSE)),"")</f>
        <v>0</v>
      </c>
      <c r="N25" t="str">
        <f t="shared" si="2"/>
        <v>=CELK!H79</v>
      </c>
      <c r="O25">
        <f>(I25*21)/100</f>
        <v>0</v>
      </c>
      <c r="P25" t="s">
        <v>26</v>
      </c>
    </row>
    <row r="26" spans="1:14" ht="12">
      <c r="A26" s="23" t="s">
        <v>52</v>
      </c>
      <c r="B26" s="17"/>
      <c r="C26" s="17"/>
      <c r="D26" s="17"/>
      <c r="E26" s="24" t="s">
        <v>55</v>
      </c>
      <c r="F26" s="17"/>
      <c r="G26" s="17"/>
      <c r="H26" s="22">
        <f t="shared" si="0"/>
      </c>
      <c r="I26" s="17"/>
      <c r="K26">
        <f t="shared" si="1"/>
      </c>
      <c r="L26" s="44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4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76</v>
      </c>
      <c r="D28" s="17" t="s">
        <v>31</v>
      </c>
      <c r="E28" s="20" t="s">
        <v>77</v>
      </c>
      <c r="F28" s="21" t="s">
        <v>62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029401</v>
      </c>
      <c r="L28" s="44">
        <f>IF(B28&lt;&gt;0,(VLOOKUP(K28,CELK!$K$10:$M$597,2,FALSE)),"")</f>
        <v>82</v>
      </c>
      <c r="M28">
        <f>IF(B28&lt;&gt;0,(VLOOKUP(K28,CELK!$K$10:$M$597,3,FALSE)),"")</f>
        <v>0</v>
      </c>
      <c r="N28" t="str">
        <f t="shared" si="2"/>
        <v>=CELK!H82</v>
      </c>
      <c r="O28">
        <f>(I28*21)/100</f>
        <v>0</v>
      </c>
      <c r="P28" t="s">
        <v>26</v>
      </c>
    </row>
    <row r="29" spans="1:14" ht="24.75">
      <c r="A29" s="23" t="s">
        <v>52</v>
      </c>
      <c r="B29" s="17"/>
      <c r="C29" s="17"/>
      <c r="D29" s="17"/>
      <c r="E29" s="24" t="s">
        <v>438</v>
      </c>
      <c r="F29" s="17"/>
      <c r="G29" s="17"/>
      <c r="H29" s="22">
        <f t="shared" si="0"/>
      </c>
      <c r="I29" s="17"/>
      <c r="K29">
        <f t="shared" si="1"/>
      </c>
      <c r="L29" s="44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4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79</v>
      </c>
      <c r="D31" s="17" t="s">
        <v>49</v>
      </c>
      <c r="E31" s="20" t="s">
        <v>80</v>
      </c>
      <c r="F31" s="21" t="s">
        <v>74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029412A</v>
      </c>
      <c r="L31" s="44">
        <f>IF(B31&lt;&gt;0,(VLOOKUP(K31,CELK!$K$10:$M$597,2,FALSE)),"")</f>
        <v>91</v>
      </c>
      <c r="M31">
        <f>IF(B31&lt;&gt;0,(VLOOKUP(K31,CELK!$K$10:$M$597,3,FALSE)),"")</f>
        <v>0</v>
      </c>
      <c r="N31" t="str">
        <f t="shared" si="2"/>
        <v>=CELK!H91</v>
      </c>
      <c r="O31">
        <f>(I31*21)/100</f>
        <v>0</v>
      </c>
      <c r="P31" t="s">
        <v>26</v>
      </c>
    </row>
    <row r="32" spans="1:14" ht="24.75">
      <c r="A32" s="23" t="s">
        <v>52</v>
      </c>
      <c r="B32" s="17"/>
      <c r="C32" s="17"/>
      <c r="D32" s="17"/>
      <c r="E32" s="24" t="s">
        <v>81</v>
      </c>
      <c r="F32" s="17"/>
      <c r="G32" s="17"/>
      <c r="H32" s="22">
        <f t="shared" si="0"/>
      </c>
      <c r="I32" s="17"/>
      <c r="K32">
        <f t="shared" si="1"/>
      </c>
      <c r="L32" s="44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82</v>
      </c>
      <c r="F33" s="17"/>
      <c r="G33" s="17"/>
      <c r="H33" s="22">
        <f t="shared" si="0"/>
      </c>
      <c r="I33" s="17"/>
      <c r="K33">
        <f t="shared" si="1"/>
      </c>
      <c r="L33" s="44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83</v>
      </c>
      <c r="D34" s="17" t="s">
        <v>31</v>
      </c>
      <c r="E34" s="20" t="s">
        <v>84</v>
      </c>
      <c r="F34" s="21" t="s">
        <v>62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029431</v>
      </c>
      <c r="L34" s="44">
        <f>IF(B34&lt;&gt;0,(VLOOKUP(K34,CELK!$K$10:$M$597,2,FALSE)),"")</f>
        <v>97</v>
      </c>
      <c r="M34">
        <f>IF(B34&lt;&gt;0,(VLOOKUP(K34,CELK!$K$10:$M$597,3,FALSE)),"")</f>
        <v>0</v>
      </c>
      <c r="N34" t="str">
        <f t="shared" si="2"/>
        <v>=CELK!H97</v>
      </c>
      <c r="O34">
        <f>(I34*21)/100</f>
        <v>0</v>
      </c>
      <c r="P34" t="s">
        <v>26</v>
      </c>
    </row>
    <row r="35" spans="1:14" ht="12">
      <c r="A35" s="23" t="s">
        <v>52</v>
      </c>
      <c r="B35" s="17"/>
      <c r="C35" s="17"/>
      <c r="D35" s="17"/>
      <c r="E35" s="24" t="s">
        <v>439</v>
      </c>
      <c r="F35" s="17"/>
      <c r="G35" s="17"/>
      <c r="H35" s="22">
        <f t="shared" si="0"/>
      </c>
      <c r="I35" s="17"/>
      <c r="K35">
        <f t="shared" si="1"/>
      </c>
      <c r="L35" s="44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1"/>
      </c>
      <c r="L36" s="44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87</v>
      </c>
      <c r="D37" s="17" t="s">
        <v>55</v>
      </c>
      <c r="E37" s="20" t="s">
        <v>88</v>
      </c>
      <c r="F37" s="21" t="s">
        <v>62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02944</v>
      </c>
      <c r="L37" s="44">
        <f>IF(B37&lt;&gt;0,(VLOOKUP(K37,CELK!$K$10:$M$597,2,FALSE)),"")</f>
        <v>106</v>
      </c>
      <c r="M37">
        <f>IF(B37&lt;&gt;0,(VLOOKUP(K37,CELK!$K$10:$M$597,3,FALSE)),"")</f>
        <v>0</v>
      </c>
      <c r="N37" t="str">
        <f t="shared" si="2"/>
        <v>=CELK!H106</v>
      </c>
      <c r="O37">
        <f>(I37*21)/100</f>
        <v>0</v>
      </c>
      <c r="P37" t="s">
        <v>26</v>
      </c>
    </row>
    <row r="38" spans="1:14" ht="12">
      <c r="A38" s="23" t="s">
        <v>52</v>
      </c>
      <c r="B38" s="17"/>
      <c r="C38" s="17"/>
      <c r="D38" s="17"/>
      <c r="E38" s="24" t="s">
        <v>55</v>
      </c>
      <c r="F38" s="17"/>
      <c r="G38" s="17"/>
      <c r="H38" s="22">
        <f t="shared" si="0"/>
      </c>
      <c r="I38" s="17"/>
      <c r="K38">
        <f t="shared" si="1"/>
      </c>
      <c r="L38" s="44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55</v>
      </c>
      <c r="F39" s="17"/>
      <c r="G39" s="17"/>
      <c r="H39" s="22">
        <f t="shared" si="0"/>
      </c>
      <c r="I39" s="17"/>
      <c r="K39">
        <f t="shared" si="1"/>
      </c>
      <c r="L39" s="44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90</v>
      </c>
      <c r="D40" s="17" t="s">
        <v>31</v>
      </c>
      <c r="E40" s="20" t="s">
        <v>91</v>
      </c>
      <c r="F40" s="21" t="s">
        <v>74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029531</v>
      </c>
      <c r="L40" s="44">
        <f>IF(B40&lt;&gt;0,(VLOOKUP(K40,CELK!$K$10:$M$597,2,FALSE)),"")</f>
        <v>109</v>
      </c>
      <c r="M40">
        <f>IF(B40&lt;&gt;0,(VLOOKUP(K40,CELK!$K$10:$M$597,3,FALSE)),"")</f>
        <v>0</v>
      </c>
      <c r="N40" t="str">
        <f t="shared" si="2"/>
        <v>=CELK!H109</v>
      </c>
      <c r="O40">
        <f>(I40*21)/100</f>
        <v>0</v>
      </c>
      <c r="P40" t="s">
        <v>26</v>
      </c>
    </row>
    <row r="41" spans="1:14" ht="24.75">
      <c r="A41" s="23" t="s">
        <v>52</v>
      </c>
      <c r="B41" s="17"/>
      <c r="C41" s="17"/>
      <c r="D41" s="17"/>
      <c r="E41" s="24" t="s">
        <v>440</v>
      </c>
      <c r="F41" s="17"/>
      <c r="G41" s="17"/>
      <c r="H41" s="22">
        <f t="shared" si="0"/>
      </c>
      <c r="I41" s="17"/>
      <c r="K41">
        <f t="shared" si="1"/>
      </c>
      <c r="L41" s="44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5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1"/>
      </c>
      <c r="L42" s="44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8" ht="12.75" customHeight="1">
      <c r="A43" s="5" t="s">
        <v>45</v>
      </c>
      <c r="B43" s="35"/>
      <c r="C43" s="36" t="s">
        <v>31</v>
      </c>
      <c r="D43" s="35"/>
      <c r="E43" s="37" t="s">
        <v>96</v>
      </c>
      <c r="F43" s="35"/>
      <c r="G43" s="35"/>
      <c r="H43" s="22">
        <f t="shared" si="0"/>
      </c>
      <c r="I43" s="38">
        <f>0+Q43</f>
        <v>0</v>
      </c>
      <c r="K43">
        <f t="shared" si="1"/>
      </c>
      <c r="L43" s="44">
        <f>IF(B43&lt;&gt;0,(VLOOKUP(K43,CELK!$K$10:$M$597,2,FALSE)),"")</f>
      </c>
      <c r="M43">
        <f>IF(B43&lt;&gt;0,(VLOOKUP(K43,CELK!$K$10:$M$597,3,FALSE)),"")</f>
      </c>
      <c r="N43">
        <f t="shared" si="2"/>
      </c>
      <c r="O43">
        <f>0+R43</f>
        <v>0</v>
      </c>
      <c r="Q43">
        <f>0+I44+I47</f>
        <v>0</v>
      </c>
      <c r="R43">
        <f>0+O44+O47</f>
        <v>0</v>
      </c>
    </row>
    <row r="44" spans="1:16" ht="12">
      <c r="A44" s="42" t="s">
        <v>47</v>
      </c>
      <c r="B44" s="19" t="s">
        <v>89</v>
      </c>
      <c r="C44" s="19" t="s">
        <v>98</v>
      </c>
      <c r="D44" s="17" t="s">
        <v>55</v>
      </c>
      <c r="E44" s="20" t="s">
        <v>99</v>
      </c>
      <c r="F44" s="21" t="s">
        <v>69</v>
      </c>
      <c r="G44" s="22">
        <v>24</v>
      </c>
      <c r="H44" s="22">
        <f t="shared" si="0"/>
        <v>0</v>
      </c>
      <c r="I44" s="22">
        <f>ROUND(ROUND(H44,2)*ROUND(G44,2),2)</f>
        <v>0</v>
      </c>
      <c r="K44" t="str">
        <f t="shared" si="1"/>
        <v>111208</v>
      </c>
      <c r="L44" s="44">
        <f>IF(B44&lt;&gt;0,(VLOOKUP(K44,CELK!$K$10:$M$597,2,FALSE)),"")</f>
        <v>122</v>
      </c>
      <c r="M44">
        <f>IF(B44&lt;&gt;0,(VLOOKUP(K44,CELK!$K$10:$M$597,3,FALSE)),"")</f>
        <v>0</v>
      </c>
      <c r="N44" t="str">
        <f t="shared" si="2"/>
        <v>=CELK!H122</v>
      </c>
      <c r="O44">
        <f>(I44*21)/100</f>
        <v>0</v>
      </c>
      <c r="P44" t="s">
        <v>26</v>
      </c>
    </row>
    <row r="45" spans="1:14" ht="24.75">
      <c r="A45" s="23" t="s">
        <v>52</v>
      </c>
      <c r="B45" s="17"/>
      <c r="C45" s="17"/>
      <c r="D45" s="17"/>
      <c r="E45" s="24" t="s">
        <v>100</v>
      </c>
      <c r="F45" s="17"/>
      <c r="G45" s="17"/>
      <c r="H45" s="22">
        <f t="shared" si="0"/>
      </c>
      <c r="I45" s="17"/>
      <c r="K45">
        <f t="shared" si="1"/>
      </c>
      <c r="L45" s="44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4" ht="12.75">
      <c r="A46" s="27" t="s">
        <v>54</v>
      </c>
      <c r="B46" s="17"/>
      <c r="C46" s="17"/>
      <c r="D46" s="17"/>
      <c r="E46" s="26" t="s">
        <v>55</v>
      </c>
      <c r="F46" s="17"/>
      <c r="G46" s="17"/>
      <c r="H46" s="22">
        <f t="shared" si="0"/>
      </c>
      <c r="I46" s="17"/>
      <c r="K46">
        <f t="shared" si="1"/>
      </c>
      <c r="L46" s="44">
        <f>IF(B46&lt;&gt;0,(VLOOKUP(K46,CELK!$K$10:$M$597,2,FALSE)),"")</f>
      </c>
      <c r="M46">
        <f>IF(B46&lt;&gt;0,(VLOOKUP(K46,CELK!$K$10:$M$597,3,FALSE)),"")</f>
      </c>
      <c r="N46">
        <f t="shared" si="2"/>
      </c>
    </row>
    <row r="47" spans="1:16" ht="12">
      <c r="A47" s="42" t="s">
        <v>47</v>
      </c>
      <c r="B47" s="19" t="s">
        <v>93</v>
      </c>
      <c r="C47" s="19" t="s">
        <v>108</v>
      </c>
      <c r="D47" s="17" t="s">
        <v>55</v>
      </c>
      <c r="E47" s="20" t="s">
        <v>109</v>
      </c>
      <c r="F47" s="21" t="s">
        <v>110</v>
      </c>
      <c r="G47" s="22">
        <v>2.15</v>
      </c>
      <c r="H47" s="22">
        <f t="shared" si="0"/>
        <v>0</v>
      </c>
      <c r="I47" s="22">
        <f>ROUND(ROUND(H47,2)*ROUND(G47,2),2)</f>
        <v>0</v>
      </c>
      <c r="K47" t="str">
        <f t="shared" si="1"/>
        <v>12920</v>
      </c>
      <c r="L47" s="44">
        <f>IF(B47&lt;&gt;0,(VLOOKUP(K47,CELK!$K$10:$M$597,2,FALSE)),"")</f>
        <v>143</v>
      </c>
      <c r="M47">
        <f>IF(B47&lt;&gt;0,(VLOOKUP(K47,CELK!$K$10:$M$597,3,FALSE)),"")</f>
        <v>0</v>
      </c>
      <c r="N47" t="str">
        <f t="shared" si="2"/>
        <v>=CELK!H143</v>
      </c>
      <c r="O47">
        <f>(I47*21)/100</f>
        <v>0</v>
      </c>
      <c r="P47" t="s">
        <v>26</v>
      </c>
    </row>
    <row r="48" spans="1:14" ht="24.75">
      <c r="A48" s="23" t="s">
        <v>52</v>
      </c>
      <c r="B48" s="17"/>
      <c r="C48" s="17"/>
      <c r="D48" s="17"/>
      <c r="E48" s="24" t="s">
        <v>441</v>
      </c>
      <c r="F48" s="17"/>
      <c r="G48" s="17"/>
      <c r="H48" s="22">
        <f t="shared" si="0"/>
      </c>
      <c r="I48" s="17"/>
      <c r="K48">
        <f t="shared" si="1"/>
      </c>
      <c r="L48" s="44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4" ht="12.75">
      <c r="A49" s="25" t="s">
        <v>54</v>
      </c>
      <c r="B49" s="17"/>
      <c r="C49" s="17"/>
      <c r="D49" s="17"/>
      <c r="E49" s="26" t="s">
        <v>55</v>
      </c>
      <c r="F49" s="17"/>
      <c r="G49" s="17"/>
      <c r="H49" s="22">
        <f t="shared" si="0"/>
      </c>
      <c r="I49" s="17"/>
      <c r="K49">
        <f t="shared" si="1"/>
      </c>
      <c r="L49" s="44">
        <f>IF(B49&lt;&gt;0,(VLOOKUP(K49,CELK!$K$10:$M$597,2,FALSE)),"")</f>
      </c>
      <c r="M49">
        <f>IF(B49&lt;&gt;0,(VLOOKUP(K49,CELK!$K$10:$M$597,3,FALSE)),"")</f>
      </c>
      <c r="N49">
        <f t="shared" si="2"/>
      </c>
    </row>
    <row r="50" spans="1:18" ht="12.75" customHeight="1">
      <c r="A50" s="5" t="s">
        <v>45</v>
      </c>
      <c r="B50" s="35"/>
      <c r="C50" s="36" t="s">
        <v>27</v>
      </c>
      <c r="D50" s="35"/>
      <c r="E50" s="37" t="s">
        <v>277</v>
      </c>
      <c r="F50" s="35"/>
      <c r="G50" s="35"/>
      <c r="H50" s="22">
        <f t="shared" si="0"/>
      </c>
      <c r="I50" s="38">
        <f>0+Q50</f>
        <v>0</v>
      </c>
      <c r="K50">
        <f t="shared" si="1"/>
      </c>
      <c r="L50" s="44">
        <f>IF(B50&lt;&gt;0,(VLOOKUP(K50,CELK!$K$10:$M$597,2,FALSE)),"")</f>
      </c>
      <c r="M50">
        <f>IF(B50&lt;&gt;0,(VLOOKUP(K50,CELK!$K$10:$M$597,3,FALSE)),"")</f>
      </c>
      <c r="N50">
        <f t="shared" si="2"/>
      </c>
      <c r="O50">
        <f>0+R50</f>
        <v>0</v>
      </c>
      <c r="Q50">
        <f>0+I51</f>
        <v>0</v>
      </c>
      <c r="R50">
        <f>0+O51</f>
        <v>0</v>
      </c>
    </row>
    <row r="51" spans="1:16" ht="12">
      <c r="A51" s="42" t="s">
        <v>47</v>
      </c>
      <c r="B51" s="19" t="s">
        <v>97</v>
      </c>
      <c r="C51" s="19" t="s">
        <v>278</v>
      </c>
      <c r="D51" s="17" t="s">
        <v>55</v>
      </c>
      <c r="E51" s="20" t="s">
        <v>279</v>
      </c>
      <c r="F51" s="21" t="s">
        <v>110</v>
      </c>
      <c r="G51" s="22">
        <v>0.23</v>
      </c>
      <c r="H51" s="22">
        <f t="shared" si="0"/>
        <v>0</v>
      </c>
      <c r="I51" s="22">
        <f>ROUND(ROUND(H51,2)*ROUND(G51,2),2)</f>
        <v>0</v>
      </c>
      <c r="K51" t="str">
        <f t="shared" si="1"/>
        <v>317325</v>
      </c>
      <c r="L51" s="44">
        <f>IF(B51&lt;&gt;0,(VLOOKUP(K51,CELK!$K$10:$M$597,2,FALSE)),"")</f>
        <v>208</v>
      </c>
      <c r="M51">
        <f>IF(B51&lt;&gt;0,(VLOOKUP(K51,CELK!$K$10:$M$597,3,FALSE)),"")</f>
        <v>0</v>
      </c>
      <c r="N51" t="str">
        <f t="shared" si="2"/>
        <v>=CELK!H208</v>
      </c>
      <c r="O51">
        <f>(I51*21)/100</f>
        <v>0</v>
      </c>
      <c r="P51" t="s">
        <v>26</v>
      </c>
    </row>
    <row r="52" spans="1:14" ht="12">
      <c r="A52" s="23" t="s">
        <v>52</v>
      </c>
      <c r="B52" s="17"/>
      <c r="C52" s="17"/>
      <c r="D52" s="17"/>
      <c r="E52" s="24" t="s">
        <v>55</v>
      </c>
      <c r="F52" s="17"/>
      <c r="G52" s="17"/>
      <c r="H52" s="22">
        <f t="shared" si="0"/>
      </c>
      <c r="I52" s="17"/>
      <c r="K52">
        <f t="shared" si="1"/>
      </c>
      <c r="L52" s="44">
        <f>IF(B52&lt;&gt;0,(VLOOKUP(K52,CELK!$K$10:$M$597,2,FALSE)),"")</f>
      </c>
      <c r="M52">
        <f>IF(B52&lt;&gt;0,(VLOOKUP(K52,CELK!$K$10:$M$597,3,FALSE)),"")</f>
      </c>
      <c r="N52">
        <f t="shared" si="2"/>
      </c>
    </row>
    <row r="53" spans="1:14" ht="12.75">
      <c r="A53" s="25" t="s">
        <v>54</v>
      </c>
      <c r="B53" s="17"/>
      <c r="C53" s="17"/>
      <c r="D53" s="17"/>
      <c r="E53" s="26" t="s">
        <v>55</v>
      </c>
      <c r="F53" s="17"/>
      <c r="G53" s="17"/>
      <c r="H53" s="22">
        <f t="shared" si="0"/>
      </c>
      <c r="I53" s="17"/>
      <c r="K53">
        <f t="shared" si="1"/>
      </c>
      <c r="L53" s="44">
        <f>IF(B53&lt;&gt;0,(VLOOKUP(K53,CELK!$K$10:$M$597,2,FALSE)),"")</f>
      </c>
      <c r="M53">
        <f>IF(B53&lt;&gt;0,(VLOOKUP(K53,CELK!$K$10:$M$597,3,FALSE)),"")</f>
      </c>
      <c r="N53">
        <f t="shared" si="2"/>
      </c>
    </row>
    <row r="54" spans="1:18" ht="12.75" customHeight="1">
      <c r="A54" s="5" t="s">
        <v>45</v>
      </c>
      <c r="B54" s="35"/>
      <c r="C54" s="36" t="s">
        <v>35</v>
      </c>
      <c r="D54" s="35"/>
      <c r="E54" s="37" t="s">
        <v>134</v>
      </c>
      <c r="F54" s="35"/>
      <c r="G54" s="35"/>
      <c r="H54" s="22">
        <f t="shared" si="0"/>
      </c>
      <c r="I54" s="38">
        <f>0+Q54</f>
        <v>0</v>
      </c>
      <c r="K54">
        <f t="shared" si="1"/>
      </c>
      <c r="L54" s="44">
        <f>IF(B54&lt;&gt;0,(VLOOKUP(K54,CELK!$K$10:$M$597,2,FALSE)),"")</f>
      </c>
      <c r="M54">
        <f>IF(B54&lt;&gt;0,(VLOOKUP(K54,CELK!$K$10:$M$597,3,FALSE)),"")</f>
      </c>
      <c r="N54">
        <f t="shared" si="2"/>
      </c>
      <c r="O54">
        <f>0+R54</f>
        <v>0</v>
      </c>
      <c r="Q54">
        <f>0+I55+I58+I61+I64+I67</f>
        <v>0</v>
      </c>
      <c r="R54">
        <f>0+O55+O58+O61+O64+O67</f>
        <v>0</v>
      </c>
    </row>
    <row r="55" spans="1:16" ht="12">
      <c r="A55" s="42" t="s">
        <v>47</v>
      </c>
      <c r="B55" s="19" t="s">
        <v>101</v>
      </c>
      <c r="C55" s="19" t="s">
        <v>442</v>
      </c>
      <c r="D55" s="17" t="s">
        <v>55</v>
      </c>
      <c r="E55" s="20" t="s">
        <v>443</v>
      </c>
      <c r="F55" s="21" t="s">
        <v>74</v>
      </c>
      <c r="G55" s="22">
        <v>4</v>
      </c>
      <c r="H55" s="22">
        <f t="shared" si="0"/>
        <v>0</v>
      </c>
      <c r="I55" s="22">
        <f>ROUND(ROUND(H55,2)*ROUND(G55,2),2)</f>
        <v>0</v>
      </c>
      <c r="K55" t="str">
        <f t="shared" si="1"/>
        <v>428600</v>
      </c>
      <c r="L55" s="44">
        <f>IF(B55&lt;&gt;0,(VLOOKUP(K55,CELK!$K$10:$M$597,2,FALSE)),"")</f>
        <v>260</v>
      </c>
      <c r="M55">
        <f>IF(B55&lt;&gt;0,(VLOOKUP(K55,CELK!$K$10:$M$597,3,FALSE)),"")</f>
        <v>0</v>
      </c>
      <c r="N55" t="str">
        <f t="shared" si="2"/>
        <v>=CELK!H260</v>
      </c>
      <c r="O55">
        <f>(I55*21)/100</f>
        <v>0</v>
      </c>
      <c r="P55" t="s">
        <v>26</v>
      </c>
    </row>
    <row r="56" spans="1:14" ht="12">
      <c r="A56" s="23" t="s">
        <v>52</v>
      </c>
      <c r="B56" s="17"/>
      <c r="C56" s="17"/>
      <c r="D56" s="17"/>
      <c r="E56" s="24" t="s">
        <v>138</v>
      </c>
      <c r="F56" s="17"/>
      <c r="G56" s="17"/>
      <c r="H56" s="22">
        <f t="shared" si="0"/>
      </c>
      <c r="I56" s="17"/>
      <c r="K56">
        <f t="shared" si="1"/>
      </c>
      <c r="L56" s="44">
        <f>IF(B56&lt;&gt;0,(VLOOKUP(K56,CELK!$K$10:$M$597,2,FALSE)),"")</f>
      </c>
      <c r="M56">
        <f>IF(B56&lt;&gt;0,(VLOOKUP(K56,CELK!$K$10:$M$597,3,FALSE)),"")</f>
      </c>
      <c r="N56">
        <f t="shared" si="2"/>
      </c>
    </row>
    <row r="57" spans="1:14" ht="12.75">
      <c r="A57" s="27" t="s">
        <v>54</v>
      </c>
      <c r="B57" s="17"/>
      <c r="C57" s="17"/>
      <c r="D57" s="17"/>
      <c r="E57" s="26" t="s">
        <v>55</v>
      </c>
      <c r="F57" s="17"/>
      <c r="G57" s="17"/>
      <c r="H57" s="22">
        <f t="shared" si="0"/>
      </c>
      <c r="I57" s="17"/>
      <c r="K57">
        <f t="shared" si="1"/>
      </c>
      <c r="L57" s="44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6" ht="12">
      <c r="A58" s="42" t="s">
        <v>47</v>
      </c>
      <c r="B58" s="19" t="s">
        <v>107</v>
      </c>
      <c r="C58" s="19" t="s">
        <v>444</v>
      </c>
      <c r="D58" s="17" t="s">
        <v>55</v>
      </c>
      <c r="E58" s="20" t="s">
        <v>445</v>
      </c>
      <c r="F58" s="21" t="s">
        <v>74</v>
      </c>
      <c r="G58" s="22">
        <v>2</v>
      </c>
      <c r="H58" s="22">
        <f t="shared" si="0"/>
        <v>0</v>
      </c>
      <c r="I58" s="22">
        <f>ROUND(ROUND(H58,2)*ROUND(G58,2),2)</f>
        <v>0</v>
      </c>
      <c r="K58" t="str">
        <f t="shared" si="1"/>
        <v>42862</v>
      </c>
      <c r="L58" s="44">
        <f>IF(B58&lt;&gt;0,(VLOOKUP(K58,CELK!$K$10:$M$597,2,FALSE)),"")</f>
        <v>263</v>
      </c>
      <c r="M58">
        <f>IF(B58&lt;&gt;0,(VLOOKUP(K58,CELK!$K$10:$M$597,3,FALSE)),"")</f>
        <v>0</v>
      </c>
      <c r="N58" t="str">
        <f t="shared" si="2"/>
        <v>=CELK!H263</v>
      </c>
      <c r="O58">
        <f>(I58*21)/100</f>
        <v>0</v>
      </c>
      <c r="P58" t="s">
        <v>26</v>
      </c>
    </row>
    <row r="59" spans="1:14" ht="12">
      <c r="A59" s="23" t="s">
        <v>52</v>
      </c>
      <c r="B59" s="17"/>
      <c r="C59" s="17"/>
      <c r="D59" s="17"/>
      <c r="E59" s="24" t="s">
        <v>142</v>
      </c>
      <c r="F59" s="17"/>
      <c r="G59" s="17"/>
      <c r="H59" s="22">
        <f t="shared" si="0"/>
      </c>
      <c r="I59" s="17"/>
      <c r="K59">
        <f t="shared" si="1"/>
      </c>
      <c r="L59" s="44">
        <f>IF(B59&lt;&gt;0,(VLOOKUP(K59,CELK!$K$10:$M$597,2,FALSE)),"")</f>
      </c>
      <c r="M59">
        <f>IF(B59&lt;&gt;0,(VLOOKUP(K59,CELK!$K$10:$M$597,3,FALSE)),"")</f>
      </c>
      <c r="N59">
        <f t="shared" si="2"/>
      </c>
    </row>
    <row r="60" spans="1:14" ht="12.75">
      <c r="A60" s="27" t="s">
        <v>54</v>
      </c>
      <c r="B60" s="17"/>
      <c r="C60" s="17"/>
      <c r="D60" s="17"/>
      <c r="E60" s="26" t="s">
        <v>55</v>
      </c>
      <c r="F60" s="17"/>
      <c r="G60" s="17"/>
      <c r="H60" s="22">
        <f t="shared" si="0"/>
      </c>
      <c r="I60" s="17"/>
      <c r="K60">
        <f t="shared" si="1"/>
      </c>
      <c r="L60" s="44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6" ht="12">
      <c r="A61" s="42" t="s">
        <v>47</v>
      </c>
      <c r="B61" s="19" t="s">
        <v>112</v>
      </c>
      <c r="C61" s="19" t="s">
        <v>446</v>
      </c>
      <c r="D61" s="17" t="s">
        <v>55</v>
      </c>
      <c r="E61" s="20" t="s">
        <v>447</v>
      </c>
      <c r="F61" s="21" t="s">
        <v>74</v>
      </c>
      <c r="G61" s="22">
        <v>1</v>
      </c>
      <c r="H61" s="22">
        <f t="shared" si="0"/>
        <v>0</v>
      </c>
      <c r="I61" s="22">
        <f>ROUND(ROUND(H61,2)*ROUND(G61,2),2)</f>
        <v>0</v>
      </c>
      <c r="K61" t="str">
        <f t="shared" si="1"/>
        <v>42863</v>
      </c>
      <c r="L61" s="44">
        <f>IF(B61&lt;&gt;0,(VLOOKUP(K61,CELK!$K$10:$M$597,2,FALSE)),"")</f>
        <v>266</v>
      </c>
      <c r="M61">
        <f>IF(B61&lt;&gt;0,(VLOOKUP(K61,CELK!$K$10:$M$597,3,FALSE)),"")</f>
        <v>0</v>
      </c>
      <c r="N61" t="str">
        <f t="shared" si="2"/>
        <v>=CELK!H266</v>
      </c>
      <c r="O61">
        <f>(I61*21)/100</f>
        <v>0</v>
      </c>
      <c r="P61" t="s">
        <v>26</v>
      </c>
    </row>
    <row r="62" spans="1:14" ht="12">
      <c r="A62" s="23" t="s">
        <v>52</v>
      </c>
      <c r="B62" s="17"/>
      <c r="C62" s="17"/>
      <c r="D62" s="17"/>
      <c r="E62" s="24" t="s">
        <v>142</v>
      </c>
      <c r="F62" s="17"/>
      <c r="G62" s="17"/>
      <c r="H62" s="22">
        <f t="shared" si="0"/>
      </c>
      <c r="I62" s="17"/>
      <c r="K62">
        <f t="shared" si="1"/>
      </c>
      <c r="L62" s="44">
        <f>IF(B62&lt;&gt;0,(VLOOKUP(K62,CELK!$K$10:$M$597,2,FALSE)),"")</f>
      </c>
      <c r="M62">
        <f>IF(B62&lt;&gt;0,(VLOOKUP(K62,CELK!$K$10:$M$597,3,FALSE)),"")</f>
      </c>
      <c r="N62">
        <f t="shared" si="2"/>
      </c>
    </row>
    <row r="63" spans="1:14" ht="12.75">
      <c r="A63" s="27" t="s">
        <v>54</v>
      </c>
      <c r="B63" s="17"/>
      <c r="C63" s="17"/>
      <c r="D63" s="17"/>
      <c r="E63" s="26" t="s">
        <v>55</v>
      </c>
      <c r="F63" s="17"/>
      <c r="G63" s="17"/>
      <c r="H63" s="22">
        <f t="shared" si="0"/>
      </c>
      <c r="I63" s="17"/>
      <c r="K63">
        <f t="shared" si="1"/>
      </c>
      <c r="L63" s="44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6" ht="12">
      <c r="A64" s="42" t="s">
        <v>47</v>
      </c>
      <c r="B64" s="19" t="s">
        <v>116</v>
      </c>
      <c r="C64" s="19" t="s">
        <v>448</v>
      </c>
      <c r="D64" s="17" t="s">
        <v>55</v>
      </c>
      <c r="E64" s="20" t="s">
        <v>449</v>
      </c>
      <c r="F64" s="21" t="s">
        <v>74</v>
      </c>
      <c r="G64" s="22">
        <v>1</v>
      </c>
      <c r="H64" s="22">
        <f t="shared" si="0"/>
        <v>0</v>
      </c>
      <c r="I64" s="22">
        <f>ROUND(ROUND(H64,2)*ROUND(G64,2),2)</f>
        <v>0</v>
      </c>
      <c r="K64" t="str">
        <f t="shared" si="1"/>
        <v>42864</v>
      </c>
      <c r="L64" s="44">
        <f>IF(B64&lt;&gt;0,(VLOOKUP(K64,CELK!$K$10:$M$597,2,FALSE)),"")</f>
        <v>269</v>
      </c>
      <c r="M64">
        <f>IF(B64&lt;&gt;0,(VLOOKUP(K64,CELK!$K$10:$M$597,3,FALSE)),"")</f>
        <v>0</v>
      </c>
      <c r="N64" t="str">
        <f t="shared" si="2"/>
        <v>=CELK!H269</v>
      </c>
      <c r="O64">
        <f>(I64*21)/100</f>
        <v>0</v>
      </c>
      <c r="P64" t="s">
        <v>26</v>
      </c>
    </row>
    <row r="65" spans="1:14" ht="12">
      <c r="A65" s="23" t="s">
        <v>52</v>
      </c>
      <c r="B65" s="17"/>
      <c r="C65" s="17"/>
      <c r="D65" s="17"/>
      <c r="E65" s="24" t="s">
        <v>142</v>
      </c>
      <c r="F65" s="17"/>
      <c r="G65" s="17"/>
      <c r="H65" s="22">
        <f t="shared" si="0"/>
      </c>
      <c r="I65" s="17"/>
      <c r="K65">
        <f t="shared" si="1"/>
      </c>
      <c r="L65" s="44">
        <f>IF(B65&lt;&gt;0,(VLOOKUP(K65,CELK!$K$10:$M$597,2,FALSE)),"")</f>
      </c>
      <c r="M65">
        <f>IF(B65&lt;&gt;0,(VLOOKUP(K65,CELK!$K$10:$M$597,3,FALSE)),"")</f>
      </c>
      <c r="N65">
        <f t="shared" si="2"/>
      </c>
    </row>
    <row r="66" spans="1:14" ht="12.75">
      <c r="A66" s="27" t="s">
        <v>54</v>
      </c>
      <c r="B66" s="17"/>
      <c r="C66" s="17"/>
      <c r="D66" s="17"/>
      <c r="E66" s="26" t="s">
        <v>55</v>
      </c>
      <c r="F66" s="17"/>
      <c r="G66" s="17"/>
      <c r="H66" s="22">
        <f t="shared" si="0"/>
      </c>
      <c r="I66" s="17"/>
      <c r="K66">
        <f t="shared" si="1"/>
      </c>
      <c r="L66" s="44">
        <f>IF(B66&lt;&gt;0,(VLOOKUP(K66,CELK!$K$10:$M$597,2,FALSE)),"")</f>
      </c>
      <c r="M66">
        <f>IF(B66&lt;&gt;0,(VLOOKUP(K66,CELK!$K$10:$M$597,3,FALSE)),"")</f>
      </c>
      <c r="N66">
        <f t="shared" si="2"/>
      </c>
    </row>
    <row r="67" spans="1:16" ht="12">
      <c r="A67" s="42" t="s">
        <v>47</v>
      </c>
      <c r="B67" s="19" t="s">
        <v>119</v>
      </c>
      <c r="C67" s="19" t="s">
        <v>450</v>
      </c>
      <c r="D67" s="17" t="s">
        <v>55</v>
      </c>
      <c r="E67" s="20" t="s">
        <v>451</v>
      </c>
      <c r="F67" s="21" t="s">
        <v>110</v>
      </c>
      <c r="G67" s="22">
        <v>0.5</v>
      </c>
      <c r="H67" s="22">
        <f t="shared" si="0"/>
        <v>0</v>
      </c>
      <c r="I67" s="22">
        <f>ROUND(ROUND(H67,2)*ROUND(G67,2),2)</f>
        <v>0</v>
      </c>
      <c r="K67" t="str">
        <f t="shared" si="1"/>
        <v>457314</v>
      </c>
      <c r="L67" s="44">
        <f>IF(B67&lt;&gt;0,(VLOOKUP(K67,CELK!$K$10:$M$597,2,FALSE)),"")</f>
        <v>278</v>
      </c>
      <c r="M67">
        <f>IF(B67&lt;&gt;0,(VLOOKUP(K67,CELK!$K$10:$M$597,3,FALSE)),"")</f>
        <v>0</v>
      </c>
      <c r="N67" t="str">
        <f t="shared" si="2"/>
        <v>=CELK!H278</v>
      </c>
      <c r="O67">
        <f>(I67*21)/100</f>
        <v>0</v>
      </c>
      <c r="P67" t="s">
        <v>26</v>
      </c>
    </row>
    <row r="68" spans="1:14" ht="12">
      <c r="A68" s="23" t="s">
        <v>52</v>
      </c>
      <c r="B68" s="17"/>
      <c r="C68" s="17"/>
      <c r="D68" s="17"/>
      <c r="E68" s="24" t="s">
        <v>452</v>
      </c>
      <c r="F68" s="17"/>
      <c r="G68" s="17"/>
      <c r="H68" s="22">
        <f t="shared" si="0"/>
      </c>
      <c r="I68" s="17"/>
      <c r="K68">
        <f t="shared" si="1"/>
      </c>
      <c r="L68" s="44">
        <f>IF(B68&lt;&gt;0,(VLOOKUP(K68,CELK!$K$10:$M$597,2,FALSE)),"")</f>
      </c>
      <c r="M68">
        <f>IF(B68&lt;&gt;0,(VLOOKUP(K68,CELK!$K$10:$M$597,3,FALSE)),"")</f>
      </c>
      <c r="N68">
        <f t="shared" si="2"/>
      </c>
    </row>
    <row r="69" spans="1:14" ht="12.75">
      <c r="A69" s="25" t="s">
        <v>54</v>
      </c>
      <c r="B69" s="17"/>
      <c r="C69" s="17"/>
      <c r="D69" s="17"/>
      <c r="E69" s="26" t="s">
        <v>55</v>
      </c>
      <c r="F69" s="17"/>
      <c r="G69" s="17"/>
      <c r="H69" s="22">
        <f t="shared" si="0"/>
      </c>
      <c r="I69" s="17"/>
      <c r="K69">
        <f t="shared" si="1"/>
      </c>
      <c r="L69" s="44">
        <f>IF(B69&lt;&gt;0,(VLOOKUP(K69,CELK!$K$10:$M$597,2,FALSE)),"")</f>
      </c>
      <c r="M69">
        <f>IF(B69&lt;&gt;0,(VLOOKUP(K69,CELK!$K$10:$M$597,3,FALSE)),"")</f>
      </c>
      <c r="N69">
        <f t="shared" si="2"/>
      </c>
    </row>
    <row r="70" spans="1:18" ht="12.75" customHeight="1">
      <c r="A70" s="5" t="s">
        <v>45</v>
      </c>
      <c r="B70" s="35"/>
      <c r="C70" s="36" t="s">
        <v>37</v>
      </c>
      <c r="D70" s="35"/>
      <c r="E70" s="37" t="s">
        <v>157</v>
      </c>
      <c r="F70" s="35"/>
      <c r="G70" s="35"/>
      <c r="H70" s="22">
        <f t="shared" si="0"/>
      </c>
      <c r="I70" s="38">
        <f>0+Q70</f>
        <v>0</v>
      </c>
      <c r="K70">
        <f t="shared" si="1"/>
      </c>
      <c r="L70" s="44">
        <f>IF(B70&lt;&gt;0,(VLOOKUP(K70,CELK!$K$10:$M$597,2,FALSE)),"")</f>
      </c>
      <c r="M70">
        <f>IF(B70&lt;&gt;0,(VLOOKUP(K70,CELK!$K$10:$M$597,3,FALSE)),"")</f>
      </c>
      <c r="N70">
        <f t="shared" si="2"/>
      </c>
      <c r="O70">
        <f>0+R70</f>
        <v>0</v>
      </c>
      <c r="Q70">
        <f>0+I71</f>
        <v>0</v>
      </c>
      <c r="R70">
        <f>0+O71</f>
        <v>0</v>
      </c>
    </row>
    <row r="71" spans="1:16" ht="12">
      <c r="A71" s="42" t="s">
        <v>47</v>
      </c>
      <c r="B71" s="19" t="s">
        <v>122</v>
      </c>
      <c r="C71" s="19" t="s">
        <v>453</v>
      </c>
      <c r="D71" s="17" t="s">
        <v>55</v>
      </c>
      <c r="E71" s="20" t="s">
        <v>454</v>
      </c>
      <c r="F71" s="21" t="s">
        <v>69</v>
      </c>
      <c r="G71" s="22">
        <v>11</v>
      </c>
      <c r="H71" s="22">
        <f t="shared" si="0"/>
        <v>0</v>
      </c>
      <c r="I71" s="22">
        <f>ROUND(ROUND(H71,2)*ROUND(G71,2),2)</f>
        <v>0</v>
      </c>
      <c r="K71" t="str">
        <f t="shared" si="1"/>
        <v>58221</v>
      </c>
      <c r="L71" s="44">
        <f>IF(B71&lt;&gt;0,(VLOOKUP(K71,CELK!$K$10:$M$597,2,FALSE)),"")</f>
        <v>327</v>
      </c>
      <c r="M71">
        <f>IF(B71&lt;&gt;0,(VLOOKUP(K71,CELK!$K$10:$M$597,3,FALSE)),"")</f>
        <v>0</v>
      </c>
      <c r="N71" t="str">
        <f t="shared" si="2"/>
        <v>=CELK!H327</v>
      </c>
      <c r="O71">
        <f>(I71*21)/100</f>
        <v>0</v>
      </c>
      <c r="P71" t="s">
        <v>26</v>
      </c>
    </row>
    <row r="72" spans="1:14" ht="12">
      <c r="A72" s="23" t="s">
        <v>52</v>
      </c>
      <c r="B72" s="17"/>
      <c r="C72" s="17"/>
      <c r="D72" s="17"/>
      <c r="E72" s="24" t="s">
        <v>455</v>
      </c>
      <c r="F72" s="17"/>
      <c r="G72" s="17"/>
      <c r="H72" s="22">
        <f t="shared" si="0"/>
      </c>
      <c r="I72" s="17"/>
      <c r="K72">
        <f t="shared" si="1"/>
      </c>
      <c r="L72" s="44">
        <f>IF(B72&lt;&gt;0,(VLOOKUP(K72,CELK!$K$10:$M$597,2,FALSE)),"")</f>
      </c>
      <c r="M72">
        <f>IF(B72&lt;&gt;0,(VLOOKUP(K72,CELK!$K$10:$M$597,3,FALSE)),"")</f>
      </c>
      <c r="N72">
        <f t="shared" si="2"/>
      </c>
    </row>
    <row r="73" spans="1:14" ht="12.75">
      <c r="A73" s="25" t="s">
        <v>54</v>
      </c>
      <c r="B73" s="17"/>
      <c r="C73" s="17"/>
      <c r="D73" s="17"/>
      <c r="E73" s="26" t="s">
        <v>456</v>
      </c>
      <c r="F73" s="17"/>
      <c r="G73" s="17"/>
      <c r="H73" s="22">
        <f t="shared" si="0"/>
      </c>
      <c r="I73" s="17"/>
      <c r="K73">
        <f t="shared" si="1"/>
      </c>
      <c r="L73" s="44">
        <f>IF(B73&lt;&gt;0,(VLOOKUP(K73,CELK!$K$10:$M$597,2,FALSE)),"")</f>
      </c>
      <c r="M73">
        <f>IF(B73&lt;&gt;0,(VLOOKUP(K73,CELK!$K$10:$M$597,3,FALSE)),"")</f>
      </c>
      <c r="N73">
        <f t="shared" si="2"/>
      </c>
    </row>
    <row r="74" spans="1:18" ht="12.75" customHeight="1">
      <c r="A74" s="5" t="s">
        <v>45</v>
      </c>
      <c r="B74" s="35"/>
      <c r="C74" s="36" t="s">
        <v>71</v>
      </c>
      <c r="D74" s="35"/>
      <c r="E74" s="37" t="s">
        <v>180</v>
      </c>
      <c r="F74" s="35"/>
      <c r="G74" s="35"/>
      <c r="H74" s="22">
        <f t="shared" si="0"/>
      </c>
      <c r="I74" s="38">
        <f>0+Q74</f>
        <v>0</v>
      </c>
      <c r="K74">
        <f t="shared" si="1"/>
      </c>
      <c r="L74" s="44">
        <f>IF(B74&lt;&gt;0,(VLOOKUP(K74,CELK!$K$10:$M$597,2,FALSE)),"")</f>
      </c>
      <c r="M74">
        <f>IF(B74&lt;&gt;0,(VLOOKUP(K74,CELK!$K$10:$M$597,3,FALSE)),"")</f>
      </c>
      <c r="N74">
        <f t="shared" si="2"/>
      </c>
      <c r="O74">
        <f>0+R74</f>
        <v>0</v>
      </c>
      <c r="Q74">
        <f>0+I75+I78</f>
        <v>0</v>
      </c>
      <c r="R74">
        <f>0+O75+O78</f>
        <v>0</v>
      </c>
    </row>
    <row r="75" spans="1:16" ht="12">
      <c r="A75" s="42" t="s">
        <v>47</v>
      </c>
      <c r="B75" s="19" t="s">
        <v>125</v>
      </c>
      <c r="C75" s="19" t="s">
        <v>182</v>
      </c>
      <c r="D75" s="17" t="s">
        <v>55</v>
      </c>
      <c r="E75" s="20" t="s">
        <v>183</v>
      </c>
      <c r="F75" s="21" t="s">
        <v>69</v>
      </c>
      <c r="G75" s="22">
        <v>28.94</v>
      </c>
      <c r="H75" s="22">
        <f aca="true" t="shared" si="3" ref="H75:H102">M75</f>
        <v>0</v>
      </c>
      <c r="I75" s="22">
        <f>ROUND(ROUND(H75,2)*ROUND(G75,2),2)</f>
        <v>0</v>
      </c>
      <c r="K75" t="str">
        <f aca="true" t="shared" si="4" ref="K75:K102">IF(B75&lt;&gt;0,C75&amp;D75,"")</f>
        <v>78321</v>
      </c>
      <c r="L75" s="44">
        <f>IF(B75&lt;&gt;0,(VLOOKUP(K75,CELK!$K$10:$M$597,2,FALSE)),"")</f>
        <v>401</v>
      </c>
      <c r="M75">
        <f>IF(B75&lt;&gt;0,(VLOOKUP(K75,CELK!$K$10:$M$597,3,FALSE)),"")</f>
        <v>0</v>
      </c>
      <c r="N75" t="str">
        <f aca="true" t="shared" si="5" ref="N75:N102">IF(B75&lt;&gt;0,"=CELK!H"&amp;L75,"")</f>
        <v>=CELK!H401</v>
      </c>
      <c r="O75">
        <f>(I75*21)/100</f>
        <v>0</v>
      </c>
      <c r="P75" t="s">
        <v>26</v>
      </c>
    </row>
    <row r="76" spans="1:14" ht="12">
      <c r="A76" s="23" t="s">
        <v>52</v>
      </c>
      <c r="B76" s="17"/>
      <c r="C76" s="17"/>
      <c r="D76" s="17"/>
      <c r="E76" s="24" t="s">
        <v>184</v>
      </c>
      <c r="F76" s="17"/>
      <c r="G76" s="17"/>
      <c r="H76" s="22">
        <f t="shared" si="3"/>
      </c>
      <c r="I76" s="17"/>
      <c r="K76">
        <f t="shared" si="4"/>
      </c>
      <c r="L76" s="44">
        <f>IF(B76&lt;&gt;0,(VLOOKUP(K76,CELK!$K$10:$M$597,2,FALSE)),"")</f>
      </c>
      <c r="M76">
        <f>IF(B76&lt;&gt;0,(VLOOKUP(K76,CELK!$K$10:$M$597,3,FALSE)),"")</f>
      </c>
      <c r="N76">
        <f t="shared" si="5"/>
      </c>
    </row>
    <row r="77" spans="1:14" ht="12.75">
      <c r="A77" s="27" t="s">
        <v>54</v>
      </c>
      <c r="B77" s="17"/>
      <c r="C77" s="17"/>
      <c r="D77" s="17"/>
      <c r="E77" s="26" t="s">
        <v>55</v>
      </c>
      <c r="F77" s="17"/>
      <c r="G77" s="17"/>
      <c r="H77" s="22">
        <f t="shared" si="3"/>
      </c>
      <c r="I77" s="17"/>
      <c r="K77">
        <f t="shared" si="4"/>
      </c>
      <c r="L77" s="44">
        <f>IF(B77&lt;&gt;0,(VLOOKUP(K77,CELK!$K$10:$M$597,2,FALSE)),"")</f>
      </c>
      <c r="M77">
        <f>IF(B77&lt;&gt;0,(VLOOKUP(K77,CELK!$K$10:$M$597,3,FALSE)),"")</f>
      </c>
      <c r="N77">
        <f t="shared" si="5"/>
      </c>
    </row>
    <row r="78" spans="1:16" ht="12">
      <c r="A78" s="42" t="s">
        <v>47</v>
      </c>
      <c r="B78" s="19" t="s">
        <v>130</v>
      </c>
      <c r="C78" s="19" t="s">
        <v>302</v>
      </c>
      <c r="D78" s="17" t="s">
        <v>55</v>
      </c>
      <c r="E78" s="20" t="s">
        <v>303</v>
      </c>
      <c r="F78" s="21" t="s">
        <v>69</v>
      </c>
      <c r="G78" s="22">
        <v>88</v>
      </c>
      <c r="H78" s="22">
        <f t="shared" si="3"/>
        <v>0</v>
      </c>
      <c r="I78" s="22">
        <f>ROUND(ROUND(H78,2)*ROUND(G78,2),2)</f>
        <v>0</v>
      </c>
      <c r="K78" t="str">
        <f t="shared" si="4"/>
        <v>78322</v>
      </c>
      <c r="L78" s="44">
        <f>IF(B78&lt;&gt;0,(VLOOKUP(K78,CELK!$K$10:$M$597,2,FALSE)),"")</f>
        <v>404</v>
      </c>
      <c r="M78">
        <f>IF(B78&lt;&gt;0,(VLOOKUP(K78,CELK!$K$10:$M$597,3,FALSE)),"")</f>
        <v>0</v>
      </c>
      <c r="N78" t="str">
        <f t="shared" si="5"/>
        <v>=CELK!H404</v>
      </c>
      <c r="O78">
        <f>(I78*21)/100</f>
        <v>0</v>
      </c>
      <c r="P78" t="s">
        <v>26</v>
      </c>
    </row>
    <row r="79" spans="1:14" ht="12">
      <c r="A79" s="23" t="s">
        <v>52</v>
      </c>
      <c r="B79" s="17"/>
      <c r="C79" s="17"/>
      <c r="D79" s="17"/>
      <c r="E79" s="24" t="s">
        <v>55</v>
      </c>
      <c r="F79" s="17"/>
      <c r="G79" s="17"/>
      <c r="H79" s="22">
        <f t="shared" si="3"/>
      </c>
      <c r="I79" s="17"/>
      <c r="K79">
        <f t="shared" si="4"/>
      </c>
      <c r="L79" s="44">
        <f>IF(B79&lt;&gt;0,(VLOOKUP(K79,CELK!$K$10:$M$597,2,FALSE)),"")</f>
      </c>
      <c r="M79">
        <f>IF(B79&lt;&gt;0,(VLOOKUP(K79,CELK!$K$10:$M$597,3,FALSE)),"")</f>
      </c>
      <c r="N79">
        <f t="shared" si="5"/>
      </c>
    </row>
    <row r="80" spans="1:14" ht="12.75">
      <c r="A80" s="25" t="s">
        <v>54</v>
      </c>
      <c r="B80" s="17"/>
      <c r="C80" s="17"/>
      <c r="D80" s="17"/>
      <c r="E80" s="26" t="s">
        <v>55</v>
      </c>
      <c r="F80" s="17"/>
      <c r="G80" s="17"/>
      <c r="H80" s="22">
        <f t="shared" si="3"/>
      </c>
      <c r="I80" s="17"/>
      <c r="K80">
        <f t="shared" si="4"/>
      </c>
      <c r="L80" s="44">
        <f>IF(B80&lt;&gt;0,(VLOOKUP(K80,CELK!$K$10:$M$597,2,FALSE)),"")</f>
      </c>
      <c r="M80">
        <f>IF(B80&lt;&gt;0,(VLOOKUP(K80,CELK!$K$10:$M$597,3,FALSE)),"")</f>
      </c>
      <c r="N80">
        <f t="shared" si="5"/>
      </c>
    </row>
    <row r="81" spans="1:18" ht="12.75" customHeight="1">
      <c r="A81" s="5" t="s">
        <v>45</v>
      </c>
      <c r="B81" s="35"/>
      <c r="C81" s="36" t="s">
        <v>42</v>
      </c>
      <c r="D81" s="35"/>
      <c r="E81" s="37" t="s">
        <v>193</v>
      </c>
      <c r="F81" s="35"/>
      <c r="G81" s="35"/>
      <c r="H81" s="22">
        <f t="shared" si="3"/>
      </c>
      <c r="I81" s="38">
        <f>0+Q81</f>
        <v>0</v>
      </c>
      <c r="K81">
        <f t="shared" si="4"/>
      </c>
      <c r="L81" s="44">
        <f>IF(B81&lt;&gt;0,(VLOOKUP(K81,CELK!$K$10:$M$597,2,FALSE)),"")</f>
      </c>
      <c r="M81">
        <f>IF(B81&lt;&gt;0,(VLOOKUP(K81,CELK!$K$10:$M$597,3,FALSE)),"")</f>
      </c>
      <c r="N81">
        <f t="shared" si="5"/>
      </c>
      <c r="O81">
        <f>0+R81</f>
        <v>0</v>
      </c>
      <c r="Q81">
        <f>0+I82+I85+I88+I91+I94+I97+I100</f>
        <v>0</v>
      </c>
      <c r="R81">
        <f>0+O82+O85+O88+O91+O94+O97+O100</f>
        <v>0</v>
      </c>
    </row>
    <row r="82" spans="1:16" ht="12">
      <c r="A82" s="42" t="s">
        <v>47</v>
      </c>
      <c r="B82" s="19" t="s">
        <v>135</v>
      </c>
      <c r="C82" s="19" t="s">
        <v>195</v>
      </c>
      <c r="D82" s="17" t="s">
        <v>55</v>
      </c>
      <c r="E82" s="20" t="s">
        <v>196</v>
      </c>
      <c r="F82" s="21" t="s">
        <v>104</v>
      </c>
      <c r="G82" s="22">
        <v>10</v>
      </c>
      <c r="H82" s="22">
        <f t="shared" si="3"/>
        <v>0</v>
      </c>
      <c r="I82" s="22">
        <f>ROUND(ROUND(H82,2)*ROUND(G82,2),2)</f>
        <v>0</v>
      </c>
      <c r="K82" t="str">
        <f t="shared" si="4"/>
        <v>9112B1</v>
      </c>
      <c r="L82" s="44">
        <f>IF(B82&lt;&gt;0,(VLOOKUP(K82,CELK!$K$10:$M$597,2,FALSE)),"")</f>
        <v>436</v>
      </c>
      <c r="M82">
        <f>IF(B82&lt;&gt;0,(VLOOKUP(K82,CELK!$K$10:$M$597,3,FALSE)),"")</f>
        <v>0</v>
      </c>
      <c r="N82" t="str">
        <f t="shared" si="5"/>
        <v>=CELK!H436</v>
      </c>
      <c r="O82">
        <f>(I82*21)/100</f>
        <v>0</v>
      </c>
      <c r="P82" t="s">
        <v>26</v>
      </c>
    </row>
    <row r="83" spans="1:14" ht="12">
      <c r="A83" s="23" t="s">
        <v>52</v>
      </c>
      <c r="B83" s="17"/>
      <c r="C83" s="17"/>
      <c r="D83" s="17"/>
      <c r="E83" s="24" t="s">
        <v>55</v>
      </c>
      <c r="F83" s="17"/>
      <c r="G83" s="17"/>
      <c r="H83" s="22">
        <f t="shared" si="3"/>
      </c>
      <c r="I83" s="17"/>
      <c r="K83">
        <f t="shared" si="4"/>
      </c>
      <c r="L83" s="44">
        <f>IF(B83&lt;&gt;0,(VLOOKUP(K83,CELK!$K$10:$M$597,2,FALSE)),"")</f>
      </c>
      <c r="M83">
        <f>IF(B83&lt;&gt;0,(VLOOKUP(K83,CELK!$K$10:$M$597,3,FALSE)),"")</f>
      </c>
      <c r="N83">
        <f t="shared" si="5"/>
      </c>
    </row>
    <row r="84" spans="1:14" ht="12.75">
      <c r="A84" s="27" t="s">
        <v>54</v>
      </c>
      <c r="B84" s="17"/>
      <c r="C84" s="17"/>
      <c r="D84" s="17"/>
      <c r="E84" s="26" t="s">
        <v>55</v>
      </c>
      <c r="F84" s="17"/>
      <c r="G84" s="17"/>
      <c r="H84" s="22">
        <f t="shared" si="3"/>
      </c>
      <c r="I84" s="17"/>
      <c r="K84">
        <f t="shared" si="4"/>
      </c>
      <c r="L84" s="44">
        <f>IF(B84&lt;&gt;0,(VLOOKUP(K84,CELK!$K$10:$M$597,2,FALSE)),"")</f>
      </c>
      <c r="M84">
        <f>IF(B84&lt;&gt;0,(VLOOKUP(K84,CELK!$K$10:$M$597,3,FALSE)),"")</f>
      </c>
      <c r="N84">
        <f t="shared" si="5"/>
      </c>
    </row>
    <row r="85" spans="1:16" ht="12">
      <c r="A85" s="42" t="s">
        <v>47</v>
      </c>
      <c r="B85" s="19" t="s">
        <v>139</v>
      </c>
      <c r="C85" s="19" t="s">
        <v>199</v>
      </c>
      <c r="D85" s="17" t="s">
        <v>55</v>
      </c>
      <c r="E85" s="20" t="s">
        <v>200</v>
      </c>
      <c r="F85" s="21" t="s">
        <v>104</v>
      </c>
      <c r="G85" s="22">
        <v>10</v>
      </c>
      <c r="H85" s="22">
        <f t="shared" si="3"/>
        <v>0</v>
      </c>
      <c r="I85" s="22">
        <f>ROUND(ROUND(H85,2)*ROUND(G85,2),2)</f>
        <v>0</v>
      </c>
      <c r="K85" t="str">
        <f t="shared" si="4"/>
        <v>9112B3</v>
      </c>
      <c r="L85" s="44">
        <f>IF(B85&lt;&gt;0,(VLOOKUP(K85,CELK!$K$10:$M$597,2,FALSE)),"")</f>
        <v>442</v>
      </c>
      <c r="M85">
        <f>IF(B85&lt;&gt;0,(VLOOKUP(K85,CELK!$K$10:$M$597,3,FALSE)),"")</f>
        <v>0</v>
      </c>
      <c r="N85" t="str">
        <f t="shared" si="5"/>
        <v>=CELK!H442</v>
      </c>
      <c r="O85">
        <f>(I85*21)/100</f>
        <v>0</v>
      </c>
      <c r="P85" t="s">
        <v>26</v>
      </c>
    </row>
    <row r="86" spans="1:14" ht="24.75">
      <c r="A86" s="23" t="s">
        <v>52</v>
      </c>
      <c r="B86" s="17"/>
      <c r="C86" s="17"/>
      <c r="D86" s="17"/>
      <c r="E86" s="24" t="s">
        <v>201</v>
      </c>
      <c r="F86" s="17"/>
      <c r="G86" s="17"/>
      <c r="H86" s="22">
        <f t="shared" si="3"/>
      </c>
      <c r="I86" s="17"/>
      <c r="K86">
        <f t="shared" si="4"/>
      </c>
      <c r="L86" s="44">
        <f>IF(B86&lt;&gt;0,(VLOOKUP(K86,CELK!$K$10:$M$597,2,FALSE)),"")</f>
      </c>
      <c r="M86">
        <f>IF(B86&lt;&gt;0,(VLOOKUP(K86,CELK!$K$10:$M$597,3,FALSE)),"")</f>
      </c>
      <c r="N86">
        <f t="shared" si="5"/>
      </c>
    </row>
    <row r="87" spans="1:14" ht="12.75">
      <c r="A87" s="27" t="s">
        <v>54</v>
      </c>
      <c r="B87" s="17"/>
      <c r="C87" s="17"/>
      <c r="D87" s="17"/>
      <c r="E87" s="26" t="s">
        <v>55</v>
      </c>
      <c r="F87" s="17"/>
      <c r="G87" s="17"/>
      <c r="H87" s="22">
        <f t="shared" si="3"/>
      </c>
      <c r="I87" s="17"/>
      <c r="K87">
        <f t="shared" si="4"/>
      </c>
      <c r="L87" s="44">
        <f>IF(B87&lt;&gt;0,(VLOOKUP(K87,CELK!$K$10:$M$597,2,FALSE)),"")</f>
      </c>
      <c r="M87">
        <f>IF(B87&lt;&gt;0,(VLOOKUP(K87,CELK!$K$10:$M$597,3,FALSE)),"")</f>
      </c>
      <c r="N87">
        <f t="shared" si="5"/>
      </c>
    </row>
    <row r="88" spans="1:16" ht="12">
      <c r="A88" s="42" t="s">
        <v>47</v>
      </c>
      <c r="B88" s="19" t="s">
        <v>143</v>
      </c>
      <c r="C88" s="19" t="s">
        <v>315</v>
      </c>
      <c r="D88" s="17" t="s">
        <v>55</v>
      </c>
      <c r="E88" s="20" t="s">
        <v>316</v>
      </c>
      <c r="F88" s="21" t="s">
        <v>74</v>
      </c>
      <c r="G88" s="22">
        <v>50</v>
      </c>
      <c r="H88" s="22">
        <f t="shared" si="3"/>
        <v>0</v>
      </c>
      <c r="I88" s="22">
        <f>ROUND(ROUND(H88,2)*ROUND(G88,2),2)</f>
        <v>0</v>
      </c>
      <c r="K88" t="str">
        <f t="shared" si="4"/>
        <v>919154</v>
      </c>
      <c r="L88" s="44">
        <f>IF(B88&lt;&gt;0,(VLOOKUP(K88,CELK!$K$10:$M$597,2,FALSE)),"")</f>
        <v>499</v>
      </c>
      <c r="M88">
        <f>IF(B88&lt;&gt;0,(VLOOKUP(K88,CELK!$K$10:$M$597,3,FALSE)),"")</f>
        <v>0</v>
      </c>
      <c r="N88" t="str">
        <f t="shared" si="5"/>
        <v>=CELK!H499</v>
      </c>
      <c r="O88">
        <f>(I88*21)/100</f>
        <v>0</v>
      </c>
      <c r="P88" t="s">
        <v>26</v>
      </c>
    </row>
    <row r="89" spans="1:14" ht="12">
      <c r="A89" s="23" t="s">
        <v>52</v>
      </c>
      <c r="B89" s="17"/>
      <c r="C89" s="17"/>
      <c r="D89" s="17"/>
      <c r="E89" s="24" t="s">
        <v>413</v>
      </c>
      <c r="F89" s="17"/>
      <c r="G89" s="17"/>
      <c r="H89" s="22">
        <f t="shared" si="3"/>
      </c>
      <c r="I89" s="17"/>
      <c r="K89">
        <f t="shared" si="4"/>
      </c>
      <c r="L89" s="44">
        <f>IF(B89&lt;&gt;0,(VLOOKUP(K89,CELK!$K$10:$M$597,2,FALSE)),"")</f>
      </c>
      <c r="M89">
        <f>IF(B89&lt;&gt;0,(VLOOKUP(K89,CELK!$K$10:$M$597,3,FALSE)),"")</f>
      </c>
      <c r="N89">
        <f t="shared" si="5"/>
      </c>
    </row>
    <row r="90" spans="1:14" ht="12.75">
      <c r="A90" s="27" t="s">
        <v>54</v>
      </c>
      <c r="B90" s="17"/>
      <c r="C90" s="17"/>
      <c r="D90" s="17"/>
      <c r="E90" s="26" t="s">
        <v>55</v>
      </c>
      <c r="F90" s="17"/>
      <c r="G90" s="17"/>
      <c r="H90" s="22">
        <f t="shared" si="3"/>
      </c>
      <c r="I90" s="17"/>
      <c r="K90">
        <f t="shared" si="4"/>
      </c>
      <c r="L90" s="44">
        <f>IF(B90&lt;&gt;0,(VLOOKUP(K90,CELK!$K$10:$M$597,2,FALSE)),"")</f>
      </c>
      <c r="M90">
        <f>IF(B90&lt;&gt;0,(VLOOKUP(K90,CELK!$K$10:$M$597,3,FALSE)),"")</f>
      </c>
      <c r="N90">
        <f t="shared" si="5"/>
      </c>
    </row>
    <row r="91" spans="1:16" ht="12">
      <c r="A91" s="42" t="s">
        <v>47</v>
      </c>
      <c r="B91" s="19" t="s">
        <v>146</v>
      </c>
      <c r="C91" s="19" t="s">
        <v>228</v>
      </c>
      <c r="D91" s="17" t="s">
        <v>55</v>
      </c>
      <c r="E91" s="20" t="s">
        <v>229</v>
      </c>
      <c r="F91" s="21" t="s">
        <v>230</v>
      </c>
      <c r="G91" s="22">
        <v>100</v>
      </c>
      <c r="H91" s="22">
        <f t="shared" si="3"/>
        <v>0</v>
      </c>
      <c r="I91" s="22">
        <f>ROUND(ROUND(H91,2)*ROUND(G91,2),2)</f>
        <v>0</v>
      </c>
      <c r="K91" t="str">
        <f t="shared" si="4"/>
        <v>93650</v>
      </c>
      <c r="L91" s="44">
        <f>IF(B91&lt;&gt;0,(VLOOKUP(K91,CELK!$K$10:$M$597,2,FALSE)),"")</f>
        <v>526</v>
      </c>
      <c r="M91">
        <f>IF(B91&lt;&gt;0,(VLOOKUP(K91,CELK!$K$10:$M$597,3,FALSE)),"")</f>
        <v>0</v>
      </c>
      <c r="N91" t="str">
        <f t="shared" si="5"/>
        <v>=CELK!H526</v>
      </c>
      <c r="O91">
        <f>(I91*21)/100</f>
        <v>0</v>
      </c>
      <c r="P91" t="s">
        <v>26</v>
      </c>
    </row>
    <row r="92" spans="1:14" ht="12">
      <c r="A92" s="23" t="s">
        <v>52</v>
      </c>
      <c r="B92" s="17"/>
      <c r="C92" s="17"/>
      <c r="D92" s="17"/>
      <c r="E92" s="24" t="s">
        <v>457</v>
      </c>
      <c r="F92" s="17"/>
      <c r="G92" s="17"/>
      <c r="H92" s="22">
        <f t="shared" si="3"/>
      </c>
      <c r="I92" s="17"/>
      <c r="K92">
        <f t="shared" si="4"/>
      </c>
      <c r="L92" s="44">
        <f>IF(B92&lt;&gt;0,(VLOOKUP(K92,CELK!$K$10:$M$597,2,FALSE)),"")</f>
      </c>
      <c r="M92">
        <f>IF(B92&lt;&gt;0,(VLOOKUP(K92,CELK!$K$10:$M$597,3,FALSE)),"")</f>
      </c>
      <c r="N92">
        <f t="shared" si="5"/>
      </c>
    </row>
    <row r="93" spans="1:14" ht="12.75">
      <c r="A93" s="27" t="s">
        <v>54</v>
      </c>
      <c r="B93" s="17"/>
      <c r="C93" s="17"/>
      <c r="D93" s="17"/>
      <c r="E93" s="26" t="s">
        <v>55</v>
      </c>
      <c r="F93" s="17"/>
      <c r="G93" s="17"/>
      <c r="H93" s="22">
        <f t="shared" si="3"/>
      </c>
      <c r="I93" s="17"/>
      <c r="K93">
        <f t="shared" si="4"/>
      </c>
      <c r="L93" s="44">
        <f>IF(B93&lt;&gt;0,(VLOOKUP(K93,CELK!$K$10:$M$597,2,FALSE)),"")</f>
      </c>
      <c r="M93">
        <f>IF(B93&lt;&gt;0,(VLOOKUP(K93,CELK!$K$10:$M$597,3,FALSE)),"")</f>
      </c>
      <c r="N93">
        <f t="shared" si="5"/>
      </c>
    </row>
    <row r="94" spans="1:16" ht="12">
      <c r="A94" s="42" t="s">
        <v>47</v>
      </c>
      <c r="B94" s="19" t="s">
        <v>149</v>
      </c>
      <c r="C94" s="19" t="s">
        <v>458</v>
      </c>
      <c r="D94" s="17" t="s">
        <v>55</v>
      </c>
      <c r="E94" s="20" t="s">
        <v>459</v>
      </c>
      <c r="F94" s="21" t="s">
        <v>51</v>
      </c>
      <c r="G94" s="22">
        <v>0.2</v>
      </c>
      <c r="H94" s="22">
        <f t="shared" si="3"/>
        <v>0</v>
      </c>
      <c r="I94" s="22">
        <f>ROUND(ROUND(H94,2)*ROUND(G94,2),2)</f>
        <v>0</v>
      </c>
      <c r="K94" t="str">
        <f t="shared" si="4"/>
        <v>966188</v>
      </c>
      <c r="L94" s="44">
        <f>IF(B94&lt;&gt;0,(VLOOKUP(K94,CELK!$K$10:$M$597,2,FALSE)),"")</f>
        <v>568</v>
      </c>
      <c r="M94">
        <f>IF(B94&lt;&gt;0,(VLOOKUP(K94,CELK!$K$10:$M$597,3,FALSE)),"")</f>
        <v>0</v>
      </c>
      <c r="N94" t="str">
        <f t="shared" si="5"/>
        <v>=CELK!H568</v>
      </c>
      <c r="O94">
        <f>(I94*21)/100</f>
        <v>0</v>
      </c>
      <c r="P94" t="s">
        <v>26</v>
      </c>
    </row>
    <row r="95" spans="1:14" ht="12">
      <c r="A95" s="23" t="s">
        <v>52</v>
      </c>
      <c r="B95" s="17"/>
      <c r="C95" s="17"/>
      <c r="D95" s="17"/>
      <c r="E95" s="24" t="s">
        <v>247</v>
      </c>
      <c r="F95" s="17"/>
      <c r="G95" s="17"/>
      <c r="H95" s="22">
        <f t="shared" si="3"/>
      </c>
      <c r="I95" s="17"/>
      <c r="K95">
        <f t="shared" si="4"/>
      </c>
      <c r="L95" s="44">
        <f>IF(B95&lt;&gt;0,(VLOOKUP(K95,CELK!$K$10:$M$597,2,FALSE)),"")</f>
      </c>
      <c r="M95">
        <f>IF(B95&lt;&gt;0,(VLOOKUP(K95,CELK!$K$10:$M$597,3,FALSE)),"")</f>
      </c>
      <c r="N95">
        <f t="shared" si="5"/>
      </c>
    </row>
    <row r="96" spans="1:14" ht="12.75">
      <c r="A96" s="27" t="s">
        <v>54</v>
      </c>
      <c r="B96" s="17"/>
      <c r="C96" s="17"/>
      <c r="D96" s="17"/>
      <c r="E96" s="26" t="s">
        <v>55</v>
      </c>
      <c r="F96" s="17"/>
      <c r="G96" s="17"/>
      <c r="H96" s="22">
        <f t="shared" si="3"/>
      </c>
      <c r="I96" s="17"/>
      <c r="K96">
        <f t="shared" si="4"/>
      </c>
      <c r="L96" s="44">
        <f>IF(B96&lt;&gt;0,(VLOOKUP(K96,CELK!$K$10:$M$597,2,FALSE)),"")</f>
      </c>
      <c r="M96">
        <f>IF(B96&lt;&gt;0,(VLOOKUP(K96,CELK!$K$10:$M$597,3,FALSE)),"")</f>
      </c>
      <c r="N96">
        <f t="shared" si="5"/>
      </c>
    </row>
    <row r="97" spans="1:16" ht="12">
      <c r="A97" s="42" t="s">
        <v>47</v>
      </c>
      <c r="B97" s="19" t="s">
        <v>153</v>
      </c>
      <c r="C97" s="19" t="s">
        <v>460</v>
      </c>
      <c r="D97" s="17" t="s">
        <v>55</v>
      </c>
      <c r="E97" s="20" t="s">
        <v>461</v>
      </c>
      <c r="F97" s="21" t="s">
        <v>110</v>
      </c>
      <c r="G97" s="22">
        <v>6.09</v>
      </c>
      <c r="H97" s="22">
        <f t="shared" si="3"/>
        <v>0</v>
      </c>
      <c r="I97" s="22">
        <f>ROUND(ROUND(H97,2)*ROUND(G97,2),2)</f>
        <v>0</v>
      </c>
      <c r="K97" t="str">
        <f t="shared" si="4"/>
        <v>967158</v>
      </c>
      <c r="L97" s="44">
        <f>IF(B97&lt;&gt;0,(VLOOKUP(K97,CELK!$K$10:$M$597,2,FALSE)),"")</f>
        <v>571</v>
      </c>
      <c r="M97">
        <f>IF(B97&lt;&gt;0,(VLOOKUP(K97,CELK!$K$10:$M$597,3,FALSE)),"")</f>
        <v>0</v>
      </c>
      <c r="N97" t="str">
        <f t="shared" si="5"/>
        <v>=CELK!H571</v>
      </c>
      <c r="O97">
        <f>(I97*21)/100</f>
        <v>0</v>
      </c>
      <c r="P97" t="s">
        <v>26</v>
      </c>
    </row>
    <row r="98" spans="1:14" ht="12">
      <c r="A98" s="23" t="s">
        <v>52</v>
      </c>
      <c r="B98" s="17"/>
      <c r="C98" s="17"/>
      <c r="D98" s="17"/>
      <c r="E98" s="24" t="s">
        <v>55</v>
      </c>
      <c r="F98" s="17"/>
      <c r="G98" s="17"/>
      <c r="H98" s="22">
        <f t="shared" si="3"/>
      </c>
      <c r="I98" s="17"/>
      <c r="K98">
        <f t="shared" si="4"/>
      </c>
      <c r="L98" s="44">
        <f>IF(B98&lt;&gt;0,(VLOOKUP(K98,CELK!$K$10:$M$597,2,FALSE)),"")</f>
      </c>
      <c r="M98">
        <f>IF(B98&lt;&gt;0,(VLOOKUP(K98,CELK!$K$10:$M$597,3,FALSE)),"")</f>
      </c>
      <c r="N98">
        <f t="shared" si="5"/>
      </c>
    </row>
    <row r="99" spans="1:14" ht="12.75">
      <c r="A99" s="27" t="s">
        <v>54</v>
      </c>
      <c r="B99" s="17"/>
      <c r="C99" s="17"/>
      <c r="D99" s="17"/>
      <c r="E99" s="26" t="s">
        <v>55</v>
      </c>
      <c r="F99" s="17"/>
      <c r="G99" s="17"/>
      <c r="H99" s="22">
        <f t="shared" si="3"/>
      </c>
      <c r="I99" s="17"/>
      <c r="K99">
        <f t="shared" si="4"/>
      </c>
      <c r="L99" s="44">
        <f>IF(B99&lt;&gt;0,(VLOOKUP(K99,CELK!$K$10:$M$597,2,FALSE)),"")</f>
      </c>
      <c r="M99">
        <f>IF(B99&lt;&gt;0,(VLOOKUP(K99,CELK!$K$10:$M$597,3,FALSE)),"")</f>
      </c>
      <c r="N99">
        <f t="shared" si="5"/>
      </c>
    </row>
    <row r="100" spans="1:16" ht="12">
      <c r="A100" s="42" t="s">
        <v>47</v>
      </c>
      <c r="B100" s="19" t="s">
        <v>158</v>
      </c>
      <c r="C100" s="19" t="s">
        <v>242</v>
      </c>
      <c r="D100" s="17" t="s">
        <v>55</v>
      </c>
      <c r="E100" s="20" t="s">
        <v>243</v>
      </c>
      <c r="F100" s="21" t="s">
        <v>110</v>
      </c>
      <c r="G100" s="22">
        <v>1.68</v>
      </c>
      <c r="H100" s="22">
        <f t="shared" si="3"/>
        <v>0</v>
      </c>
      <c r="I100" s="22">
        <f>ROUND(ROUND(H100,2)*ROUND(G100,2),2)</f>
        <v>0</v>
      </c>
      <c r="K100" t="str">
        <f t="shared" si="4"/>
        <v>967168</v>
      </c>
      <c r="L100" s="44">
        <f>IF(B100&lt;&gt;0,(VLOOKUP(K100,CELK!$K$10:$M$597,2,FALSE)),"")</f>
        <v>574</v>
      </c>
      <c r="M100">
        <f>IF(B100&lt;&gt;0,(VLOOKUP(K100,CELK!$K$10:$M$597,3,FALSE)),"")</f>
        <v>0</v>
      </c>
      <c r="N100" t="str">
        <f t="shared" si="5"/>
        <v>=CELK!H574</v>
      </c>
      <c r="O100">
        <f>(I100*21)/100</f>
        <v>0</v>
      </c>
      <c r="P100" t="s">
        <v>26</v>
      </c>
    </row>
    <row r="101" spans="1:14" ht="12">
      <c r="A101" s="23" t="s">
        <v>52</v>
      </c>
      <c r="B101" s="17"/>
      <c r="C101" s="17"/>
      <c r="D101" s="17"/>
      <c r="E101" s="24" t="s">
        <v>55</v>
      </c>
      <c r="F101" s="17"/>
      <c r="G101" s="17"/>
      <c r="H101" s="22">
        <f t="shared" si="3"/>
      </c>
      <c r="I101" s="17"/>
      <c r="K101">
        <f t="shared" si="4"/>
      </c>
      <c r="L101" s="44">
        <f>IF(B101&lt;&gt;0,(VLOOKUP(K101,CELK!$K$10:$M$597,2,FALSE)),"")</f>
      </c>
      <c r="M101">
        <f>IF(B101&lt;&gt;0,(VLOOKUP(K101,CELK!$K$10:$M$597,3,FALSE)),"")</f>
      </c>
      <c r="N101">
        <f t="shared" si="5"/>
      </c>
    </row>
    <row r="102" spans="1:14" ht="12.75">
      <c r="A102" s="25" t="s">
        <v>54</v>
      </c>
      <c r="B102" s="17"/>
      <c r="C102" s="17"/>
      <c r="D102" s="17"/>
      <c r="E102" s="26" t="s">
        <v>55</v>
      </c>
      <c r="F102" s="17"/>
      <c r="G102" s="17"/>
      <c r="H102" s="22">
        <f t="shared" si="3"/>
      </c>
      <c r="I102" s="17"/>
      <c r="K102">
        <f t="shared" si="4"/>
      </c>
      <c r="L102" s="44">
        <f>IF(B102&lt;&gt;0,(VLOOKUP(K102,CELK!$K$10:$M$597,2,FALSE)),"")</f>
      </c>
      <c r="M102">
        <f>IF(B102&lt;&gt;0,(VLOOKUP(K102,CELK!$K$10:$M$597,3,FALSE)),"")</f>
      </c>
      <c r="N102">
        <f t="shared" si="5"/>
      </c>
    </row>
  </sheetData>
  <sheetProtection password="BCFA" sheet="1"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4"/>
  <sheetViews>
    <sheetView zoomScalePageLayoutView="0" workbookViewId="0" topLeftCell="B1">
      <pane ySplit="8" topLeftCell="A154" activePane="bottomLeft" state="frozen"/>
      <selection pane="topLeft" activeCell="A1" sqref="A1"/>
      <selection pane="bottomLeft" activeCell="K1" sqref="K1:R1638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4" width="0" style="0" hidden="1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0+O9+O55+O68+O78+O82+O89+O105+O121+O128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462</v>
      </c>
      <c r="I3" s="28">
        <f>0+I9+I55+I68+I78+I82+I89+I105+I121+I128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462</v>
      </c>
      <c r="D4" s="48"/>
      <c r="E4" s="11" t="s">
        <v>463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462</v>
      </c>
      <c r="D5" s="54"/>
      <c r="E5" s="14" t="s">
        <v>463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0+I10+I13+I16+I19+I22+I25+I28+I31+I34+I37+I40+I43+I46+I49+I52</f>
        <v>0</v>
      </c>
      <c r="R9">
        <f>0+O10+O13+O16+O19+O22+O25+O28+O31+O34+O37+O40+O43+O46+O49+O52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56</v>
      </c>
      <c r="E10" s="20" t="s">
        <v>50</v>
      </c>
      <c r="F10" s="21" t="s">
        <v>51</v>
      </c>
      <c r="G10" s="22">
        <v>2.17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014102B</v>
      </c>
      <c r="L10" s="44">
        <f>IF(B10&lt;&gt;0,(VLOOKUP(K10,CELK!$K$10:$M$597,2,FALSE)),"")</f>
        <v>13</v>
      </c>
      <c r="M10">
        <f>IF(B10&lt;&gt;0,(VLOOKUP(K10,CELK!$K$10:$M$597,3,FALSE)),"")</f>
        <v>0</v>
      </c>
      <c r="N10" t="str">
        <f>IF(B10&lt;&gt;0,"=CELK!H"&amp;L10,"")</f>
        <v>=CELK!H13</v>
      </c>
      <c r="O10">
        <f>(I10*21)/100</f>
        <v>0</v>
      </c>
      <c r="P10" t="s">
        <v>26</v>
      </c>
    </row>
    <row r="11" spans="1:14" ht="12">
      <c r="A11" s="23" t="s">
        <v>52</v>
      </c>
      <c r="B11" s="17"/>
      <c r="C11" s="17"/>
      <c r="D11" s="17"/>
      <c r="E11" s="24" t="s">
        <v>57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4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12.75">
      <c r="A12" s="27" t="s">
        <v>54</v>
      </c>
      <c r="B12" s="17"/>
      <c r="C12" s="17"/>
      <c r="D12" s="17"/>
      <c r="E12" s="26" t="s">
        <v>464</v>
      </c>
      <c r="F12" s="17"/>
      <c r="G12" s="17"/>
      <c r="H12" s="22">
        <f t="shared" si="0"/>
      </c>
      <c r="I12" s="17"/>
      <c r="K12">
        <f t="shared" si="1"/>
      </c>
      <c r="L12" s="44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58</v>
      </c>
      <c r="E13" s="20" t="s">
        <v>50</v>
      </c>
      <c r="F13" s="21" t="s">
        <v>51</v>
      </c>
      <c r="G13" s="22">
        <v>19.02</v>
      </c>
      <c r="H13" s="22">
        <f t="shared" si="0"/>
        <v>0</v>
      </c>
      <c r="I13" s="22">
        <f>ROUND(ROUND(H13,2)*ROUND(G13,2),2)</f>
        <v>0</v>
      </c>
      <c r="K13" t="str">
        <f t="shared" si="1"/>
        <v>014102C</v>
      </c>
      <c r="L13" s="44">
        <f>IF(B13&lt;&gt;0,(VLOOKUP(K13,CELK!$K$10:$M$597,2,FALSE)),"")</f>
        <v>16</v>
      </c>
      <c r="M13">
        <f>IF(B13&lt;&gt;0,(VLOOKUP(K13,CELK!$K$10:$M$597,3,FALSE)),"")</f>
        <v>0</v>
      </c>
      <c r="N13" t="str">
        <f t="shared" si="2"/>
        <v>=CELK!H16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59</v>
      </c>
      <c r="F14" s="17"/>
      <c r="G14" s="17"/>
      <c r="H14" s="22">
        <f t="shared" si="0"/>
      </c>
      <c r="I14" s="17"/>
      <c r="K14">
        <f t="shared" si="1"/>
      </c>
      <c r="L14" s="44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465</v>
      </c>
      <c r="F15" s="17"/>
      <c r="G15" s="17"/>
      <c r="H15" s="22">
        <f t="shared" si="0"/>
      </c>
      <c r="I15" s="17"/>
      <c r="K15">
        <f t="shared" si="1"/>
      </c>
      <c r="L15" s="44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48</v>
      </c>
      <c r="D16" s="17" t="s">
        <v>466</v>
      </c>
      <c r="E16" s="20" t="s">
        <v>50</v>
      </c>
      <c r="F16" s="21" t="s">
        <v>51</v>
      </c>
      <c r="G16" s="22">
        <v>0.32</v>
      </c>
      <c r="H16" s="22">
        <f t="shared" si="0"/>
        <v>0</v>
      </c>
      <c r="I16" s="22">
        <f>ROUND(ROUND(H16,2)*ROUND(G16,2),2)</f>
        <v>0</v>
      </c>
      <c r="K16" t="str">
        <f t="shared" si="1"/>
        <v>014102D</v>
      </c>
      <c r="L16" s="44">
        <f>IF(B16&lt;&gt;0,(VLOOKUP(K16,CELK!$K$10:$M$597,2,FALSE)),"")</f>
        <v>19</v>
      </c>
      <c r="M16">
        <f>IF(B16&lt;&gt;0,(VLOOKUP(K16,CELK!$K$10:$M$597,3,FALSE)),"")</f>
        <v>0</v>
      </c>
      <c r="N16" t="str">
        <f t="shared" si="2"/>
        <v>=CELK!H19</v>
      </c>
      <c r="O16">
        <f>(I16*21)/100</f>
        <v>0</v>
      </c>
      <c r="P16" t="s">
        <v>26</v>
      </c>
    </row>
    <row r="17" spans="1:14" ht="12">
      <c r="A17" s="23" t="s">
        <v>52</v>
      </c>
      <c r="B17" s="17"/>
      <c r="C17" s="17"/>
      <c r="D17" s="17"/>
      <c r="E17" s="24" t="s">
        <v>467</v>
      </c>
      <c r="F17" s="17"/>
      <c r="G17" s="17"/>
      <c r="H17" s="22">
        <f t="shared" si="0"/>
      </c>
      <c r="I17" s="17"/>
      <c r="K17">
        <f t="shared" si="1"/>
      </c>
      <c r="L17" s="44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468</v>
      </c>
      <c r="F18" s="17"/>
      <c r="G18" s="17"/>
      <c r="H18" s="22">
        <f t="shared" si="0"/>
      </c>
      <c r="I18" s="17"/>
      <c r="K18">
        <f t="shared" si="1"/>
      </c>
      <c r="L18" s="44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48</v>
      </c>
      <c r="D19" s="17" t="s">
        <v>254</v>
      </c>
      <c r="E19" s="20" t="s">
        <v>50</v>
      </c>
      <c r="F19" s="21" t="s">
        <v>51</v>
      </c>
      <c r="G19" s="22">
        <v>1.27</v>
      </c>
      <c r="H19" s="22">
        <f t="shared" si="0"/>
        <v>0</v>
      </c>
      <c r="I19" s="22">
        <f>ROUND(ROUND(H19,2)*ROUND(G19,2),2)</f>
        <v>0</v>
      </c>
      <c r="K19" t="str">
        <f t="shared" si="1"/>
        <v>014102E</v>
      </c>
      <c r="L19" s="44">
        <f>IF(B19&lt;&gt;0,(VLOOKUP(K19,CELK!$K$10:$M$597,2,FALSE)),"")</f>
        <v>22</v>
      </c>
      <c r="M19">
        <f>IF(B19&lt;&gt;0,(VLOOKUP(K19,CELK!$K$10:$M$597,3,FALSE)),"")</f>
        <v>0</v>
      </c>
      <c r="N19" t="str">
        <f t="shared" si="2"/>
        <v>=CELK!H22</v>
      </c>
      <c r="O19">
        <f>(I19*21)/100</f>
        <v>0</v>
      </c>
      <c r="P19" t="s">
        <v>26</v>
      </c>
    </row>
    <row r="20" spans="1:14" ht="12">
      <c r="A20" s="23" t="s">
        <v>52</v>
      </c>
      <c r="B20" s="17"/>
      <c r="C20" s="17"/>
      <c r="D20" s="17"/>
      <c r="E20" s="24" t="s">
        <v>255</v>
      </c>
      <c r="F20" s="17"/>
      <c r="G20" s="17"/>
      <c r="H20" s="22">
        <f t="shared" si="0"/>
      </c>
      <c r="I20" s="17"/>
      <c r="K20">
        <f t="shared" si="1"/>
      </c>
      <c r="L20" s="44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469</v>
      </c>
      <c r="F21" s="17"/>
      <c r="G21" s="17"/>
      <c r="H21" s="22">
        <f t="shared" si="0"/>
      </c>
      <c r="I21" s="17"/>
      <c r="K21">
        <f t="shared" si="1"/>
      </c>
      <c r="L21" s="44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60</v>
      </c>
      <c r="D22" s="17" t="s">
        <v>31</v>
      </c>
      <c r="E22" s="20" t="s">
        <v>61</v>
      </c>
      <c r="F22" s="21" t="s">
        <v>62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1"/>
        <v>027201</v>
      </c>
      <c r="L22" s="44">
        <f>IF(B22&lt;&gt;0,(VLOOKUP(K22,CELK!$K$10:$M$597,2,FALSE)),"")</f>
        <v>31</v>
      </c>
      <c r="M22">
        <f>IF(B22&lt;&gt;0,(VLOOKUP(K22,CELK!$K$10:$M$597,3,FALSE)),"")</f>
        <v>0</v>
      </c>
      <c r="N22" t="str">
        <f t="shared" si="2"/>
        <v>=CELK!H31</v>
      </c>
      <c r="O22">
        <f>(I22*21)/100</f>
        <v>0</v>
      </c>
      <c r="P22" t="s">
        <v>26</v>
      </c>
    </row>
    <row r="23" spans="1:14" ht="49.5">
      <c r="A23" s="23" t="s">
        <v>52</v>
      </c>
      <c r="B23" s="17"/>
      <c r="C23" s="17"/>
      <c r="D23" s="17"/>
      <c r="E23" s="24" t="s">
        <v>470</v>
      </c>
      <c r="F23" s="17"/>
      <c r="G23" s="17"/>
      <c r="H23" s="22">
        <f t="shared" si="0"/>
      </c>
      <c r="I23" s="17"/>
      <c r="K23">
        <f t="shared" si="1"/>
      </c>
      <c r="L23" s="44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1"/>
      </c>
      <c r="L24" s="44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471</v>
      </c>
      <c r="D25" s="17" t="s">
        <v>31</v>
      </c>
      <c r="E25" s="20" t="s">
        <v>61</v>
      </c>
      <c r="F25" s="21" t="s">
        <v>62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02720a1</v>
      </c>
      <c r="L25" s="44">
        <f>IF(B25&lt;&gt;0,(VLOOKUP(K25,CELK!$K$10:$M$597,2,FALSE)),"")</f>
        <v>43</v>
      </c>
      <c r="M25">
        <f>IF(B25&lt;&gt;0,(VLOOKUP(K25,CELK!$K$10:$M$597,3,FALSE)),"")</f>
        <v>0</v>
      </c>
      <c r="N25" t="str">
        <f t="shared" si="2"/>
        <v>=CELK!H43</v>
      </c>
      <c r="O25">
        <f>(I25*21)/100</f>
        <v>0</v>
      </c>
      <c r="P25" t="s">
        <v>26</v>
      </c>
    </row>
    <row r="26" spans="1:14" ht="49.5">
      <c r="A26" s="23" t="s">
        <v>52</v>
      </c>
      <c r="B26" s="17"/>
      <c r="C26" s="17"/>
      <c r="D26" s="17"/>
      <c r="E26" s="24" t="s">
        <v>472</v>
      </c>
      <c r="F26" s="17"/>
      <c r="G26" s="17"/>
      <c r="H26" s="22">
        <f t="shared" si="0"/>
      </c>
      <c r="I26" s="17"/>
      <c r="K26">
        <f t="shared" si="1"/>
      </c>
      <c r="L26" s="44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4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473</v>
      </c>
      <c r="D28" s="17" t="s">
        <v>55</v>
      </c>
      <c r="E28" s="20" t="s">
        <v>474</v>
      </c>
      <c r="F28" s="21" t="s">
        <v>62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02730</v>
      </c>
      <c r="L28" s="44">
        <f>IF(B28&lt;&gt;0,(VLOOKUP(K28,CELK!$K$10:$M$597,2,FALSE)),"")</f>
        <v>55</v>
      </c>
      <c r="M28">
        <f>IF(B28&lt;&gt;0,(VLOOKUP(K28,CELK!$K$10:$M$597,3,FALSE)),"")</f>
        <v>0</v>
      </c>
      <c r="N28" t="str">
        <f t="shared" si="2"/>
        <v>=CELK!H55</v>
      </c>
      <c r="O28">
        <f>(I28*21)/100</f>
        <v>0</v>
      </c>
      <c r="P28" t="s">
        <v>26</v>
      </c>
    </row>
    <row r="29" spans="1:14" ht="12">
      <c r="A29" s="23" t="s">
        <v>52</v>
      </c>
      <c r="B29" s="17"/>
      <c r="C29" s="17"/>
      <c r="D29" s="17"/>
      <c r="E29" s="24" t="s">
        <v>475</v>
      </c>
      <c r="F29" s="17"/>
      <c r="G29" s="17"/>
      <c r="H29" s="22">
        <f t="shared" si="0"/>
      </c>
      <c r="I29" s="17"/>
      <c r="K29">
        <f t="shared" si="1"/>
      </c>
      <c r="L29" s="44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4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64</v>
      </c>
      <c r="D31" s="17" t="s">
        <v>31</v>
      </c>
      <c r="E31" s="20" t="s">
        <v>65</v>
      </c>
      <c r="F31" s="21" t="s">
        <v>62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02750R1</v>
      </c>
      <c r="L31" s="44">
        <f>IF(B31&lt;&gt;0,(VLOOKUP(K31,CELK!$K$10:$M$597,2,FALSE)),"")</f>
        <v>61</v>
      </c>
      <c r="M31">
        <f>IF(B31&lt;&gt;0,(VLOOKUP(K31,CELK!$K$10:$M$597,3,FALSE)),"")</f>
        <v>0</v>
      </c>
      <c r="N31" t="str">
        <f t="shared" si="2"/>
        <v>=CELK!H61</v>
      </c>
      <c r="O31">
        <f>(I31*21)/100</f>
        <v>0</v>
      </c>
      <c r="P31" t="s">
        <v>26</v>
      </c>
    </row>
    <row r="32" spans="1:14" ht="24.75">
      <c r="A32" s="23" t="s">
        <v>52</v>
      </c>
      <c r="B32" s="17"/>
      <c r="C32" s="17"/>
      <c r="D32" s="17"/>
      <c r="E32" s="24" t="s">
        <v>436</v>
      </c>
      <c r="F32" s="17"/>
      <c r="G32" s="17"/>
      <c r="H32" s="22">
        <f t="shared" si="0"/>
      </c>
      <c r="I32" s="17"/>
      <c r="K32">
        <f t="shared" si="1"/>
      </c>
      <c r="L32" s="44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55</v>
      </c>
      <c r="F33" s="17"/>
      <c r="G33" s="17"/>
      <c r="H33" s="22">
        <f t="shared" si="0"/>
      </c>
      <c r="I33" s="17"/>
      <c r="K33">
        <f t="shared" si="1"/>
      </c>
      <c r="L33" s="44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67</v>
      </c>
      <c r="D34" s="17" t="s">
        <v>31</v>
      </c>
      <c r="E34" s="20" t="s">
        <v>68</v>
      </c>
      <c r="F34" s="21" t="s">
        <v>69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02851R1</v>
      </c>
      <c r="L34" s="44">
        <f>IF(B34&lt;&gt;0,(VLOOKUP(K34,CELK!$K$10:$M$597,2,FALSE)),"")</f>
        <v>70</v>
      </c>
      <c r="M34">
        <f>IF(B34&lt;&gt;0,(VLOOKUP(K34,CELK!$K$10:$M$597,3,FALSE)),"")</f>
        <v>0</v>
      </c>
      <c r="N34" t="str">
        <f t="shared" si="2"/>
        <v>=CELK!H70</v>
      </c>
      <c r="O34">
        <f>(I34*21)/100</f>
        <v>0</v>
      </c>
      <c r="P34" t="s">
        <v>26</v>
      </c>
    </row>
    <row r="35" spans="1:14" ht="24.75">
      <c r="A35" s="23" t="s">
        <v>52</v>
      </c>
      <c r="B35" s="17"/>
      <c r="C35" s="17"/>
      <c r="D35" s="17"/>
      <c r="E35" s="24" t="s">
        <v>437</v>
      </c>
      <c r="F35" s="17"/>
      <c r="G35" s="17"/>
      <c r="H35" s="22">
        <f t="shared" si="0"/>
      </c>
      <c r="I35" s="17"/>
      <c r="K35">
        <f t="shared" si="1"/>
      </c>
      <c r="L35" s="44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1"/>
      </c>
      <c r="L36" s="44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72</v>
      </c>
      <c r="D37" s="17" t="s">
        <v>55</v>
      </c>
      <c r="E37" s="20" t="s">
        <v>73</v>
      </c>
      <c r="F37" s="21" t="s">
        <v>74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029113</v>
      </c>
      <c r="L37" s="44">
        <f>IF(B37&lt;&gt;0,(VLOOKUP(K37,CELK!$K$10:$M$597,2,FALSE)),"")</f>
        <v>79</v>
      </c>
      <c r="M37">
        <f>IF(B37&lt;&gt;0,(VLOOKUP(K37,CELK!$K$10:$M$597,3,FALSE)),"")</f>
        <v>0</v>
      </c>
      <c r="N37" t="str">
        <f t="shared" si="2"/>
        <v>=CELK!H79</v>
      </c>
      <c r="O37">
        <f>(I37*21)/100</f>
        <v>0</v>
      </c>
      <c r="P37" t="s">
        <v>26</v>
      </c>
    </row>
    <row r="38" spans="1:14" ht="12">
      <c r="A38" s="23" t="s">
        <v>52</v>
      </c>
      <c r="B38" s="17"/>
      <c r="C38" s="17"/>
      <c r="D38" s="17"/>
      <c r="E38" s="24" t="s">
        <v>55</v>
      </c>
      <c r="F38" s="17"/>
      <c r="G38" s="17"/>
      <c r="H38" s="22">
        <f t="shared" si="0"/>
      </c>
      <c r="I38" s="17"/>
      <c r="K38">
        <f t="shared" si="1"/>
      </c>
      <c r="L38" s="44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55</v>
      </c>
      <c r="F39" s="17"/>
      <c r="G39" s="17"/>
      <c r="H39" s="22">
        <f t="shared" si="0"/>
      </c>
      <c r="I39" s="17"/>
      <c r="K39">
        <f t="shared" si="1"/>
      </c>
      <c r="L39" s="44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76</v>
      </c>
      <c r="D40" s="17" t="s">
        <v>31</v>
      </c>
      <c r="E40" s="20" t="s">
        <v>77</v>
      </c>
      <c r="F40" s="21" t="s">
        <v>62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029401</v>
      </c>
      <c r="L40" s="44">
        <f>IF(B40&lt;&gt;0,(VLOOKUP(K40,CELK!$K$10:$M$597,2,FALSE)),"")</f>
        <v>82</v>
      </c>
      <c r="M40">
        <f>IF(B40&lt;&gt;0,(VLOOKUP(K40,CELK!$K$10:$M$597,3,FALSE)),"")</f>
        <v>0</v>
      </c>
      <c r="N40" t="str">
        <f t="shared" si="2"/>
        <v>=CELK!H82</v>
      </c>
      <c r="O40">
        <f>(I40*21)/100</f>
        <v>0</v>
      </c>
      <c r="P40" t="s">
        <v>26</v>
      </c>
    </row>
    <row r="41" spans="1:14" ht="24.75">
      <c r="A41" s="23" t="s">
        <v>52</v>
      </c>
      <c r="B41" s="17"/>
      <c r="C41" s="17"/>
      <c r="D41" s="17"/>
      <c r="E41" s="24" t="s">
        <v>438</v>
      </c>
      <c r="F41" s="17"/>
      <c r="G41" s="17"/>
      <c r="H41" s="22">
        <f t="shared" si="0"/>
      </c>
      <c r="I41" s="17"/>
      <c r="K41">
        <f t="shared" si="1"/>
      </c>
      <c r="L41" s="44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7" t="s">
        <v>54</v>
      </c>
      <c r="B42" s="17"/>
      <c r="C42" s="17"/>
      <c r="D42" s="17"/>
      <c r="E42" s="26" t="s">
        <v>55</v>
      </c>
      <c r="F42" s="17"/>
      <c r="G42" s="17"/>
      <c r="H42" s="22">
        <f t="shared" si="0"/>
      </c>
      <c r="I42" s="17"/>
      <c r="K42">
        <f t="shared" si="1"/>
      </c>
      <c r="L42" s="44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6" ht="12">
      <c r="A43" s="42" t="s">
        <v>47</v>
      </c>
      <c r="B43" s="19" t="s">
        <v>89</v>
      </c>
      <c r="C43" s="19" t="s">
        <v>79</v>
      </c>
      <c r="D43" s="17" t="s">
        <v>49</v>
      </c>
      <c r="E43" s="20" t="s">
        <v>80</v>
      </c>
      <c r="F43" s="21" t="s">
        <v>74</v>
      </c>
      <c r="G43" s="22">
        <v>1</v>
      </c>
      <c r="H43" s="22">
        <f t="shared" si="0"/>
        <v>0</v>
      </c>
      <c r="I43" s="22">
        <f>ROUND(ROUND(H43,2)*ROUND(G43,2),2)</f>
        <v>0</v>
      </c>
      <c r="K43" t="str">
        <f t="shared" si="1"/>
        <v>029412A</v>
      </c>
      <c r="L43" s="44">
        <f>IF(B43&lt;&gt;0,(VLOOKUP(K43,CELK!$K$10:$M$597,2,FALSE)),"")</f>
        <v>91</v>
      </c>
      <c r="M43">
        <f>IF(B43&lt;&gt;0,(VLOOKUP(K43,CELK!$K$10:$M$597,3,FALSE)),"")</f>
        <v>0</v>
      </c>
      <c r="N43" t="str">
        <f t="shared" si="2"/>
        <v>=CELK!H91</v>
      </c>
      <c r="O43">
        <f>(I43*21)/100</f>
        <v>0</v>
      </c>
      <c r="P43" t="s">
        <v>26</v>
      </c>
    </row>
    <row r="44" spans="1:14" ht="24.75">
      <c r="A44" s="23" t="s">
        <v>52</v>
      </c>
      <c r="B44" s="17"/>
      <c r="C44" s="17"/>
      <c r="D44" s="17"/>
      <c r="E44" s="24" t="s">
        <v>81</v>
      </c>
      <c r="F44" s="17"/>
      <c r="G44" s="17"/>
      <c r="H44" s="22">
        <f t="shared" si="0"/>
      </c>
      <c r="I44" s="17"/>
      <c r="K44">
        <f t="shared" si="1"/>
      </c>
      <c r="L44" s="44">
        <f>IF(B44&lt;&gt;0,(VLOOKUP(K44,CELK!$K$10:$M$597,2,FALSE)),"")</f>
      </c>
      <c r="M44">
        <f>IF(B44&lt;&gt;0,(VLOOKUP(K44,CELK!$K$10:$M$597,3,FALSE)),"")</f>
      </c>
      <c r="N44">
        <f t="shared" si="2"/>
      </c>
    </row>
    <row r="45" spans="1:14" ht="12.75">
      <c r="A45" s="27" t="s">
        <v>54</v>
      </c>
      <c r="B45" s="17"/>
      <c r="C45" s="17"/>
      <c r="D45" s="17"/>
      <c r="E45" s="26" t="s">
        <v>82</v>
      </c>
      <c r="F45" s="17"/>
      <c r="G45" s="17"/>
      <c r="H45" s="22">
        <f t="shared" si="0"/>
      </c>
      <c r="I45" s="17"/>
      <c r="K45">
        <f t="shared" si="1"/>
      </c>
      <c r="L45" s="44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6" ht="12">
      <c r="A46" s="42" t="s">
        <v>47</v>
      </c>
      <c r="B46" s="19" t="s">
        <v>93</v>
      </c>
      <c r="C46" s="19" t="s">
        <v>83</v>
      </c>
      <c r="D46" s="17" t="s">
        <v>31</v>
      </c>
      <c r="E46" s="20" t="s">
        <v>84</v>
      </c>
      <c r="F46" s="21" t="s">
        <v>62</v>
      </c>
      <c r="G46" s="22">
        <v>1</v>
      </c>
      <c r="H46" s="22">
        <f t="shared" si="0"/>
        <v>0</v>
      </c>
      <c r="I46" s="22">
        <f>ROUND(ROUND(H46,2)*ROUND(G46,2),2)</f>
        <v>0</v>
      </c>
      <c r="K46" t="str">
        <f t="shared" si="1"/>
        <v>029431</v>
      </c>
      <c r="L46" s="44">
        <f>IF(B46&lt;&gt;0,(VLOOKUP(K46,CELK!$K$10:$M$597,2,FALSE)),"")</f>
        <v>97</v>
      </c>
      <c r="M46">
        <f>IF(B46&lt;&gt;0,(VLOOKUP(K46,CELK!$K$10:$M$597,3,FALSE)),"")</f>
        <v>0</v>
      </c>
      <c r="N46" t="str">
        <f t="shared" si="2"/>
        <v>=CELK!H97</v>
      </c>
      <c r="O46">
        <f>(I46*21)/100</f>
        <v>0</v>
      </c>
      <c r="P46" t="s">
        <v>26</v>
      </c>
    </row>
    <row r="47" spans="1:14" ht="12">
      <c r="A47" s="23" t="s">
        <v>52</v>
      </c>
      <c r="B47" s="17"/>
      <c r="C47" s="17"/>
      <c r="D47" s="17"/>
      <c r="E47" s="24" t="s">
        <v>439</v>
      </c>
      <c r="F47" s="17"/>
      <c r="G47" s="17"/>
      <c r="H47" s="22">
        <f t="shared" si="0"/>
      </c>
      <c r="I47" s="17"/>
      <c r="K47">
        <f t="shared" si="1"/>
      </c>
      <c r="L47" s="44">
        <f>IF(B47&lt;&gt;0,(VLOOKUP(K47,CELK!$K$10:$M$597,2,FALSE)),"")</f>
      </c>
      <c r="M47">
        <f>IF(B47&lt;&gt;0,(VLOOKUP(K47,CELK!$K$10:$M$597,3,FALSE)),"")</f>
      </c>
      <c r="N47">
        <f t="shared" si="2"/>
      </c>
    </row>
    <row r="48" spans="1:14" ht="12.75">
      <c r="A48" s="27" t="s">
        <v>54</v>
      </c>
      <c r="B48" s="17"/>
      <c r="C48" s="17"/>
      <c r="D48" s="17"/>
      <c r="E48" s="26" t="s">
        <v>55</v>
      </c>
      <c r="F48" s="17"/>
      <c r="G48" s="17"/>
      <c r="H48" s="22">
        <f t="shared" si="0"/>
      </c>
      <c r="I48" s="17"/>
      <c r="K48">
        <f t="shared" si="1"/>
      </c>
      <c r="L48" s="44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6" ht="12">
      <c r="A49" s="42" t="s">
        <v>47</v>
      </c>
      <c r="B49" s="19" t="s">
        <v>97</v>
      </c>
      <c r="C49" s="19" t="s">
        <v>87</v>
      </c>
      <c r="D49" s="17" t="s">
        <v>55</v>
      </c>
      <c r="E49" s="20" t="s">
        <v>88</v>
      </c>
      <c r="F49" s="21" t="s">
        <v>62</v>
      </c>
      <c r="G49" s="22">
        <v>1</v>
      </c>
      <c r="H49" s="22">
        <f t="shared" si="0"/>
        <v>0</v>
      </c>
      <c r="I49" s="22">
        <f>ROUND(ROUND(H49,2)*ROUND(G49,2),2)</f>
        <v>0</v>
      </c>
      <c r="K49" t="str">
        <f t="shared" si="1"/>
        <v>02944</v>
      </c>
      <c r="L49" s="44">
        <f>IF(B49&lt;&gt;0,(VLOOKUP(K49,CELK!$K$10:$M$597,2,FALSE)),"")</f>
        <v>106</v>
      </c>
      <c r="M49">
        <f>IF(B49&lt;&gt;0,(VLOOKUP(K49,CELK!$K$10:$M$597,3,FALSE)),"")</f>
        <v>0</v>
      </c>
      <c r="N49" t="str">
        <f t="shared" si="2"/>
        <v>=CELK!H106</v>
      </c>
      <c r="O49">
        <f>(I49*21)/100</f>
        <v>0</v>
      </c>
      <c r="P49" t="s">
        <v>26</v>
      </c>
    </row>
    <row r="50" spans="1:14" ht="12">
      <c r="A50" s="23" t="s">
        <v>52</v>
      </c>
      <c r="B50" s="17"/>
      <c r="C50" s="17"/>
      <c r="D50" s="17"/>
      <c r="E50" s="24" t="s">
        <v>55</v>
      </c>
      <c r="F50" s="17"/>
      <c r="G50" s="17"/>
      <c r="H50" s="22">
        <f t="shared" si="0"/>
      </c>
      <c r="I50" s="17"/>
      <c r="K50">
        <f t="shared" si="1"/>
      </c>
      <c r="L50" s="44">
        <f>IF(B50&lt;&gt;0,(VLOOKUP(K50,CELK!$K$10:$M$597,2,FALSE)),"")</f>
      </c>
      <c r="M50">
        <f>IF(B50&lt;&gt;0,(VLOOKUP(K50,CELK!$K$10:$M$597,3,FALSE)),"")</f>
      </c>
      <c r="N50">
        <f t="shared" si="2"/>
      </c>
    </row>
    <row r="51" spans="1:14" ht="12.75">
      <c r="A51" s="27" t="s">
        <v>54</v>
      </c>
      <c r="B51" s="17"/>
      <c r="C51" s="17"/>
      <c r="D51" s="17"/>
      <c r="E51" s="26" t="s">
        <v>55</v>
      </c>
      <c r="F51" s="17"/>
      <c r="G51" s="17"/>
      <c r="H51" s="22">
        <f t="shared" si="0"/>
      </c>
      <c r="I51" s="17"/>
      <c r="K51">
        <f t="shared" si="1"/>
      </c>
      <c r="L51" s="44">
        <f>IF(B51&lt;&gt;0,(VLOOKUP(K51,CELK!$K$10:$M$597,2,FALSE)),"")</f>
      </c>
      <c r="M51">
        <f>IF(B51&lt;&gt;0,(VLOOKUP(K51,CELK!$K$10:$M$597,3,FALSE)),"")</f>
      </c>
      <c r="N51">
        <f t="shared" si="2"/>
      </c>
    </row>
    <row r="52" spans="1:16" ht="12">
      <c r="A52" s="42" t="s">
        <v>47</v>
      </c>
      <c r="B52" s="19" t="s">
        <v>101</v>
      </c>
      <c r="C52" s="19" t="s">
        <v>90</v>
      </c>
      <c r="D52" s="17" t="s">
        <v>31</v>
      </c>
      <c r="E52" s="20" t="s">
        <v>91</v>
      </c>
      <c r="F52" s="21" t="s">
        <v>74</v>
      </c>
      <c r="G52" s="22">
        <v>1</v>
      </c>
      <c r="H52" s="22">
        <f t="shared" si="0"/>
        <v>0</v>
      </c>
      <c r="I52" s="22">
        <f>ROUND(ROUND(H52,2)*ROUND(G52,2),2)</f>
        <v>0</v>
      </c>
      <c r="K52" t="str">
        <f t="shared" si="1"/>
        <v>029531</v>
      </c>
      <c r="L52" s="44">
        <f>IF(B52&lt;&gt;0,(VLOOKUP(K52,CELK!$K$10:$M$597,2,FALSE)),"")</f>
        <v>109</v>
      </c>
      <c r="M52">
        <f>IF(B52&lt;&gt;0,(VLOOKUP(K52,CELK!$K$10:$M$597,3,FALSE)),"")</f>
        <v>0</v>
      </c>
      <c r="N52" t="str">
        <f t="shared" si="2"/>
        <v>=CELK!H109</v>
      </c>
      <c r="O52">
        <f>(I52*21)/100</f>
        <v>0</v>
      </c>
      <c r="P52" t="s">
        <v>26</v>
      </c>
    </row>
    <row r="53" spans="1:14" ht="24.75">
      <c r="A53" s="23" t="s">
        <v>52</v>
      </c>
      <c r="B53" s="17"/>
      <c r="C53" s="17"/>
      <c r="D53" s="17"/>
      <c r="E53" s="24" t="s">
        <v>440</v>
      </c>
      <c r="F53" s="17"/>
      <c r="G53" s="17"/>
      <c r="H53" s="22">
        <f t="shared" si="0"/>
      </c>
      <c r="I53" s="17"/>
      <c r="K53">
        <f t="shared" si="1"/>
      </c>
      <c r="L53" s="44">
        <f>IF(B53&lt;&gt;0,(VLOOKUP(K53,CELK!$K$10:$M$597,2,FALSE)),"")</f>
      </c>
      <c r="M53">
        <f>IF(B53&lt;&gt;0,(VLOOKUP(K53,CELK!$K$10:$M$597,3,FALSE)),"")</f>
      </c>
      <c r="N53">
        <f t="shared" si="2"/>
      </c>
    </row>
    <row r="54" spans="1:14" ht="12.75">
      <c r="A54" s="25" t="s">
        <v>54</v>
      </c>
      <c r="B54" s="17"/>
      <c r="C54" s="17"/>
      <c r="D54" s="17"/>
      <c r="E54" s="26" t="s">
        <v>55</v>
      </c>
      <c r="F54" s="17"/>
      <c r="G54" s="17"/>
      <c r="H54" s="22">
        <f t="shared" si="0"/>
      </c>
      <c r="I54" s="17"/>
      <c r="K54">
        <f t="shared" si="1"/>
      </c>
      <c r="L54" s="44">
        <f>IF(B54&lt;&gt;0,(VLOOKUP(K54,CELK!$K$10:$M$597,2,FALSE)),"")</f>
      </c>
      <c r="M54">
        <f>IF(B54&lt;&gt;0,(VLOOKUP(K54,CELK!$K$10:$M$597,3,FALSE)),"")</f>
      </c>
      <c r="N54">
        <f t="shared" si="2"/>
      </c>
    </row>
    <row r="55" spans="1:18" ht="12.75" customHeight="1">
      <c r="A55" s="5" t="s">
        <v>45</v>
      </c>
      <c r="B55" s="35"/>
      <c r="C55" s="36" t="s">
        <v>31</v>
      </c>
      <c r="D55" s="35"/>
      <c r="E55" s="37" t="s">
        <v>96</v>
      </c>
      <c r="F55" s="35"/>
      <c r="G55" s="35"/>
      <c r="H55" s="22">
        <f t="shared" si="0"/>
      </c>
      <c r="I55" s="38">
        <f>0+Q55</f>
        <v>0</v>
      </c>
      <c r="K55">
        <f t="shared" si="1"/>
      </c>
      <c r="L55" s="44">
        <f>IF(B55&lt;&gt;0,(VLOOKUP(K55,CELK!$K$10:$M$597,2,FALSE)),"")</f>
      </c>
      <c r="M55">
        <f>IF(B55&lt;&gt;0,(VLOOKUP(K55,CELK!$K$10:$M$597,3,FALSE)),"")</f>
      </c>
      <c r="N55">
        <f t="shared" si="2"/>
      </c>
      <c r="O55">
        <f>0+R55</f>
        <v>0</v>
      </c>
      <c r="Q55">
        <f>0+I56+I59+I62+I65</f>
        <v>0</v>
      </c>
      <c r="R55">
        <f>0+O56+O59+O62+O65</f>
        <v>0</v>
      </c>
    </row>
    <row r="56" spans="1:16" ht="12">
      <c r="A56" s="42" t="s">
        <v>47</v>
      </c>
      <c r="B56" s="19" t="s">
        <v>107</v>
      </c>
      <c r="C56" s="19" t="s">
        <v>98</v>
      </c>
      <c r="D56" s="17" t="s">
        <v>55</v>
      </c>
      <c r="E56" s="20" t="s">
        <v>99</v>
      </c>
      <c r="F56" s="21" t="s">
        <v>69</v>
      </c>
      <c r="G56" s="22">
        <v>9.6</v>
      </c>
      <c r="H56" s="22">
        <f t="shared" si="0"/>
        <v>0</v>
      </c>
      <c r="I56" s="22">
        <f>ROUND(ROUND(H56,2)*ROUND(G56,2),2)</f>
        <v>0</v>
      </c>
      <c r="K56" t="str">
        <f t="shared" si="1"/>
        <v>111208</v>
      </c>
      <c r="L56" s="44">
        <f>IF(B56&lt;&gt;0,(VLOOKUP(K56,CELK!$K$10:$M$597,2,FALSE)),"")</f>
        <v>122</v>
      </c>
      <c r="M56">
        <f>IF(B56&lt;&gt;0,(VLOOKUP(K56,CELK!$K$10:$M$597,3,FALSE)),"")</f>
        <v>0</v>
      </c>
      <c r="N56" t="str">
        <f t="shared" si="2"/>
        <v>=CELK!H122</v>
      </c>
      <c r="O56">
        <f>(I56*21)/100</f>
        <v>0</v>
      </c>
      <c r="P56" t="s">
        <v>26</v>
      </c>
    </row>
    <row r="57" spans="1:14" ht="12">
      <c r="A57" s="23" t="s">
        <v>52</v>
      </c>
      <c r="B57" s="17"/>
      <c r="C57" s="17"/>
      <c r="D57" s="17"/>
      <c r="E57" s="24" t="s">
        <v>55</v>
      </c>
      <c r="F57" s="17"/>
      <c r="G57" s="17"/>
      <c r="H57" s="22">
        <f t="shared" si="0"/>
      </c>
      <c r="I57" s="17"/>
      <c r="K57">
        <f t="shared" si="1"/>
      </c>
      <c r="L57" s="44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4" ht="12.75">
      <c r="A58" s="27" t="s">
        <v>54</v>
      </c>
      <c r="B58" s="17"/>
      <c r="C58" s="17"/>
      <c r="D58" s="17"/>
      <c r="E58" s="26" t="s">
        <v>476</v>
      </c>
      <c r="F58" s="17"/>
      <c r="G58" s="17"/>
      <c r="H58" s="22">
        <f t="shared" si="0"/>
      </c>
      <c r="I58" s="17"/>
      <c r="K58">
        <f t="shared" si="1"/>
      </c>
      <c r="L58" s="44">
        <f>IF(B58&lt;&gt;0,(VLOOKUP(K58,CELK!$K$10:$M$597,2,FALSE)),"")</f>
      </c>
      <c r="M58">
        <f>IF(B58&lt;&gt;0,(VLOOKUP(K58,CELK!$K$10:$M$597,3,FALSE)),"")</f>
      </c>
      <c r="N58">
        <f t="shared" si="2"/>
      </c>
    </row>
    <row r="59" spans="1:16" ht="12">
      <c r="A59" s="42" t="s">
        <v>47</v>
      </c>
      <c r="B59" s="19" t="s">
        <v>112</v>
      </c>
      <c r="C59" s="19" t="s">
        <v>477</v>
      </c>
      <c r="D59" s="17" t="s">
        <v>55</v>
      </c>
      <c r="E59" s="20" t="s">
        <v>478</v>
      </c>
      <c r="F59" s="21" t="s">
        <v>104</v>
      </c>
      <c r="G59" s="22">
        <v>23.4</v>
      </c>
      <c r="H59" s="22">
        <f t="shared" si="0"/>
        <v>0</v>
      </c>
      <c r="I59" s="22">
        <f>ROUND(ROUND(H59,2)*ROUND(G59,2),2)</f>
        <v>0</v>
      </c>
      <c r="K59" t="str">
        <f t="shared" si="1"/>
        <v>11353</v>
      </c>
      <c r="L59" s="44">
        <f>IF(B59&lt;&gt;0,(VLOOKUP(K59,CELK!$K$10:$M$597,2,FALSE)),"")</f>
        <v>128</v>
      </c>
      <c r="M59">
        <f>IF(B59&lt;&gt;0,(VLOOKUP(K59,CELK!$K$10:$M$597,3,FALSE)),"")</f>
        <v>0</v>
      </c>
      <c r="N59" t="str">
        <f t="shared" si="2"/>
        <v>=CELK!H128</v>
      </c>
      <c r="O59">
        <f>(I59*21)/100</f>
        <v>0</v>
      </c>
      <c r="P59" t="s">
        <v>26</v>
      </c>
    </row>
    <row r="60" spans="1:14" ht="12">
      <c r="A60" s="23" t="s">
        <v>52</v>
      </c>
      <c r="B60" s="17"/>
      <c r="C60" s="17"/>
      <c r="D60" s="17"/>
      <c r="E60" s="24" t="s">
        <v>479</v>
      </c>
      <c r="F60" s="17"/>
      <c r="G60" s="17"/>
      <c r="H60" s="22">
        <f t="shared" si="0"/>
      </c>
      <c r="I60" s="17"/>
      <c r="K60">
        <f t="shared" si="1"/>
      </c>
      <c r="L60" s="44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4" ht="12.75">
      <c r="A61" s="27" t="s">
        <v>54</v>
      </c>
      <c r="B61" s="17"/>
      <c r="C61" s="17"/>
      <c r="D61" s="17"/>
      <c r="E61" s="26" t="s">
        <v>480</v>
      </c>
      <c r="F61" s="17"/>
      <c r="G61" s="17"/>
      <c r="H61" s="22">
        <f t="shared" si="0"/>
      </c>
      <c r="I61" s="17"/>
      <c r="K61">
        <f t="shared" si="1"/>
      </c>
      <c r="L61" s="44">
        <f>IF(B61&lt;&gt;0,(VLOOKUP(K61,CELK!$K$10:$M$597,2,FALSE)),"")</f>
      </c>
      <c r="M61">
        <f>IF(B61&lt;&gt;0,(VLOOKUP(K61,CELK!$K$10:$M$597,3,FALSE)),"")</f>
      </c>
      <c r="N61">
        <f t="shared" si="2"/>
      </c>
    </row>
    <row r="62" spans="1:16" ht="12">
      <c r="A62" s="42" t="s">
        <v>47</v>
      </c>
      <c r="B62" s="19" t="s">
        <v>116</v>
      </c>
      <c r="C62" s="19" t="s">
        <v>272</v>
      </c>
      <c r="D62" s="17" t="s">
        <v>55</v>
      </c>
      <c r="E62" s="20" t="s">
        <v>273</v>
      </c>
      <c r="F62" s="21" t="s">
        <v>110</v>
      </c>
      <c r="G62" s="22">
        <v>0.53</v>
      </c>
      <c r="H62" s="22">
        <f t="shared" si="0"/>
        <v>0</v>
      </c>
      <c r="I62" s="22">
        <f>ROUND(ROUND(H62,2)*ROUND(G62,2),2)</f>
        <v>0</v>
      </c>
      <c r="K62" t="str">
        <f t="shared" si="1"/>
        <v>11372</v>
      </c>
      <c r="L62" s="44">
        <f>IF(B62&lt;&gt;0,(VLOOKUP(K62,CELK!$K$10:$M$597,2,FALSE)),"")</f>
        <v>131</v>
      </c>
      <c r="M62">
        <f>IF(B62&lt;&gt;0,(VLOOKUP(K62,CELK!$K$10:$M$597,3,FALSE)),"")</f>
        <v>0</v>
      </c>
      <c r="N62" t="str">
        <f t="shared" si="2"/>
        <v>=CELK!H131</v>
      </c>
      <c r="O62">
        <f>(I62*21)/100</f>
        <v>0</v>
      </c>
      <c r="P62" t="s">
        <v>26</v>
      </c>
    </row>
    <row r="63" spans="1:14" ht="12">
      <c r="A63" s="23" t="s">
        <v>52</v>
      </c>
      <c r="B63" s="17"/>
      <c r="C63" s="17"/>
      <c r="D63" s="17"/>
      <c r="E63" s="24" t="s">
        <v>274</v>
      </c>
      <c r="F63" s="17"/>
      <c r="G63" s="17"/>
      <c r="H63" s="22">
        <f t="shared" si="0"/>
      </c>
      <c r="I63" s="17"/>
      <c r="K63">
        <f t="shared" si="1"/>
      </c>
      <c r="L63" s="44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4" ht="12.75">
      <c r="A64" s="27" t="s">
        <v>54</v>
      </c>
      <c r="B64" s="17"/>
      <c r="C64" s="17"/>
      <c r="D64" s="17"/>
      <c r="E64" s="26" t="s">
        <v>481</v>
      </c>
      <c r="F64" s="17"/>
      <c r="G64" s="17"/>
      <c r="H64" s="22">
        <f t="shared" si="0"/>
      </c>
      <c r="I64" s="17"/>
      <c r="K64">
        <f t="shared" si="1"/>
      </c>
      <c r="L64" s="44">
        <f>IF(B64&lt;&gt;0,(VLOOKUP(K64,CELK!$K$10:$M$597,2,FALSE)),"")</f>
      </c>
      <c r="M64">
        <f>IF(B64&lt;&gt;0,(VLOOKUP(K64,CELK!$K$10:$M$597,3,FALSE)),"")</f>
      </c>
      <c r="N64">
        <f t="shared" si="2"/>
      </c>
    </row>
    <row r="65" spans="1:16" ht="12">
      <c r="A65" s="42" t="s">
        <v>47</v>
      </c>
      <c r="B65" s="19" t="s">
        <v>119</v>
      </c>
      <c r="C65" s="19" t="s">
        <v>275</v>
      </c>
      <c r="D65" s="17" t="s">
        <v>55</v>
      </c>
      <c r="E65" s="20" t="s">
        <v>276</v>
      </c>
      <c r="F65" s="21" t="s">
        <v>104</v>
      </c>
      <c r="G65" s="22">
        <v>12.7</v>
      </c>
      <c r="H65" s="22">
        <f t="shared" si="0"/>
        <v>0</v>
      </c>
      <c r="I65" s="22">
        <f>ROUND(ROUND(H65,2)*ROUND(G65,2),2)</f>
        <v>0</v>
      </c>
      <c r="K65" t="str">
        <f t="shared" si="1"/>
        <v>113768</v>
      </c>
      <c r="L65" s="44">
        <f>IF(B65&lt;&gt;0,(VLOOKUP(K65,CELK!$K$10:$M$597,2,FALSE)),"")</f>
        <v>134</v>
      </c>
      <c r="M65">
        <f>IF(B65&lt;&gt;0,(VLOOKUP(K65,CELK!$K$10:$M$597,3,FALSE)),"")</f>
        <v>0</v>
      </c>
      <c r="N65" t="str">
        <f t="shared" si="2"/>
        <v>=CELK!H134</v>
      </c>
      <c r="O65">
        <f>(I65*21)/100</f>
        <v>0</v>
      </c>
      <c r="P65" t="s">
        <v>26</v>
      </c>
    </row>
    <row r="66" spans="1:14" ht="12">
      <c r="A66" s="23" t="s">
        <v>52</v>
      </c>
      <c r="B66" s="17"/>
      <c r="C66" s="17"/>
      <c r="D66" s="17"/>
      <c r="E66" s="24" t="s">
        <v>482</v>
      </c>
      <c r="F66" s="17"/>
      <c r="G66" s="17"/>
      <c r="H66" s="22">
        <f t="shared" si="0"/>
      </c>
      <c r="I66" s="17"/>
      <c r="K66">
        <f t="shared" si="1"/>
      </c>
      <c r="L66" s="44">
        <f>IF(B66&lt;&gt;0,(VLOOKUP(K66,CELK!$K$10:$M$597,2,FALSE)),"")</f>
      </c>
      <c r="M66">
        <f>IF(B66&lt;&gt;0,(VLOOKUP(K66,CELK!$K$10:$M$597,3,FALSE)),"")</f>
      </c>
      <c r="N66">
        <f t="shared" si="2"/>
      </c>
    </row>
    <row r="67" spans="1:14" ht="12.75">
      <c r="A67" s="25" t="s">
        <v>54</v>
      </c>
      <c r="B67" s="17"/>
      <c r="C67" s="17"/>
      <c r="D67" s="17"/>
      <c r="E67" s="26" t="s">
        <v>483</v>
      </c>
      <c r="F67" s="17"/>
      <c r="G67" s="17"/>
      <c r="H67" s="22">
        <f t="shared" si="0"/>
      </c>
      <c r="I67" s="17"/>
      <c r="K67">
        <f t="shared" si="1"/>
      </c>
      <c r="L67" s="44">
        <f>IF(B67&lt;&gt;0,(VLOOKUP(K67,CELK!$K$10:$M$597,2,FALSE)),"")</f>
      </c>
      <c r="M67">
        <f>IF(B67&lt;&gt;0,(VLOOKUP(K67,CELK!$K$10:$M$597,3,FALSE)),"")</f>
      </c>
      <c r="N67">
        <f t="shared" si="2"/>
      </c>
    </row>
    <row r="68" spans="1:18" ht="12.75" customHeight="1">
      <c r="A68" s="5" t="s">
        <v>45</v>
      </c>
      <c r="B68" s="35"/>
      <c r="C68" s="36" t="s">
        <v>27</v>
      </c>
      <c r="D68" s="35"/>
      <c r="E68" s="37" t="s">
        <v>277</v>
      </c>
      <c r="F68" s="35"/>
      <c r="G68" s="35"/>
      <c r="H68" s="22">
        <f t="shared" si="0"/>
      </c>
      <c r="I68" s="38">
        <f>0+Q68</f>
        <v>0</v>
      </c>
      <c r="K68">
        <f t="shared" si="1"/>
      </c>
      <c r="L68" s="44">
        <f>IF(B68&lt;&gt;0,(VLOOKUP(K68,CELK!$K$10:$M$597,2,FALSE)),"")</f>
      </c>
      <c r="M68">
        <f>IF(B68&lt;&gt;0,(VLOOKUP(K68,CELK!$K$10:$M$597,3,FALSE)),"")</f>
      </c>
      <c r="N68">
        <f t="shared" si="2"/>
      </c>
      <c r="O68">
        <f>0+R68</f>
        <v>0</v>
      </c>
      <c r="Q68">
        <f>0+I69+I72+I75</f>
        <v>0</v>
      </c>
      <c r="R68">
        <f>0+O69+O72+O75</f>
        <v>0</v>
      </c>
    </row>
    <row r="69" spans="1:16" ht="12">
      <c r="A69" s="42" t="s">
        <v>47</v>
      </c>
      <c r="B69" s="19" t="s">
        <v>122</v>
      </c>
      <c r="C69" s="19" t="s">
        <v>484</v>
      </c>
      <c r="D69" s="17" t="s">
        <v>55</v>
      </c>
      <c r="E69" s="20" t="s">
        <v>485</v>
      </c>
      <c r="F69" s="21" t="s">
        <v>230</v>
      </c>
      <c r="G69" s="22">
        <v>72</v>
      </c>
      <c r="H69" s="22">
        <f t="shared" si="0"/>
        <v>0</v>
      </c>
      <c r="I69" s="22">
        <f>ROUND(ROUND(H69,2)*ROUND(G69,2),2)</f>
        <v>0</v>
      </c>
      <c r="K69" t="str">
        <f t="shared" si="1"/>
        <v>31717</v>
      </c>
      <c r="L69" s="44">
        <f>IF(B69&lt;&gt;0,(VLOOKUP(K69,CELK!$K$10:$M$597,2,FALSE)),"")</f>
        <v>205</v>
      </c>
      <c r="M69">
        <f>IF(B69&lt;&gt;0,(VLOOKUP(K69,CELK!$K$10:$M$597,3,FALSE)),"")</f>
        <v>0</v>
      </c>
      <c r="N69" t="str">
        <f t="shared" si="2"/>
        <v>=CELK!H205</v>
      </c>
      <c r="O69">
        <f>(I69*21)/100</f>
        <v>0</v>
      </c>
      <c r="P69" t="s">
        <v>26</v>
      </c>
    </row>
    <row r="70" spans="1:14" ht="12">
      <c r="A70" s="23" t="s">
        <v>52</v>
      </c>
      <c r="B70" s="17"/>
      <c r="C70" s="17"/>
      <c r="D70" s="17"/>
      <c r="E70" s="24" t="s">
        <v>55</v>
      </c>
      <c r="F70" s="17"/>
      <c r="G70" s="17"/>
      <c r="H70" s="22">
        <f t="shared" si="0"/>
      </c>
      <c r="I70" s="17"/>
      <c r="K70">
        <f t="shared" si="1"/>
      </c>
      <c r="L70" s="44">
        <f>IF(B70&lt;&gt;0,(VLOOKUP(K70,CELK!$K$10:$M$597,2,FALSE)),"")</f>
      </c>
      <c r="M70">
        <f>IF(B70&lt;&gt;0,(VLOOKUP(K70,CELK!$K$10:$M$597,3,FALSE)),"")</f>
      </c>
      <c r="N70">
        <f t="shared" si="2"/>
      </c>
    </row>
    <row r="71" spans="1:14" ht="12.75">
      <c r="A71" s="27" t="s">
        <v>54</v>
      </c>
      <c r="B71" s="17"/>
      <c r="C71" s="17"/>
      <c r="D71" s="17"/>
      <c r="E71" s="26" t="s">
        <v>486</v>
      </c>
      <c r="F71" s="17"/>
      <c r="G71" s="17"/>
      <c r="H71" s="22">
        <f t="shared" si="0"/>
      </c>
      <c r="I71" s="17"/>
      <c r="K71">
        <f t="shared" si="1"/>
      </c>
      <c r="L71" s="44">
        <f>IF(B71&lt;&gt;0,(VLOOKUP(K71,CELK!$K$10:$M$597,2,FALSE)),"")</f>
      </c>
      <c r="M71">
        <f>IF(B71&lt;&gt;0,(VLOOKUP(K71,CELK!$K$10:$M$597,3,FALSE)),"")</f>
      </c>
      <c r="N71">
        <f t="shared" si="2"/>
      </c>
    </row>
    <row r="72" spans="1:16" ht="12">
      <c r="A72" s="42" t="s">
        <v>47</v>
      </c>
      <c r="B72" s="19" t="s">
        <v>125</v>
      </c>
      <c r="C72" s="19" t="s">
        <v>278</v>
      </c>
      <c r="D72" s="17" t="s">
        <v>55</v>
      </c>
      <c r="E72" s="20" t="s">
        <v>279</v>
      </c>
      <c r="F72" s="21" t="s">
        <v>110</v>
      </c>
      <c r="G72" s="22">
        <v>7.61</v>
      </c>
      <c r="H72" s="22">
        <f t="shared" si="0"/>
        <v>0</v>
      </c>
      <c r="I72" s="22">
        <f>ROUND(ROUND(H72,2)*ROUND(G72,2),2)</f>
        <v>0</v>
      </c>
      <c r="K72" t="str">
        <f t="shared" si="1"/>
        <v>317325</v>
      </c>
      <c r="L72" s="44">
        <f>IF(B72&lt;&gt;0,(VLOOKUP(K72,CELK!$K$10:$M$597,2,FALSE)),"")</f>
        <v>208</v>
      </c>
      <c r="M72">
        <f>IF(B72&lt;&gt;0,(VLOOKUP(K72,CELK!$K$10:$M$597,3,FALSE)),"")</f>
        <v>0</v>
      </c>
      <c r="N72" t="str">
        <f t="shared" si="2"/>
        <v>=CELK!H208</v>
      </c>
      <c r="O72">
        <f>(I72*21)/100</f>
        <v>0</v>
      </c>
      <c r="P72" t="s">
        <v>26</v>
      </c>
    </row>
    <row r="73" spans="1:14" ht="12">
      <c r="A73" s="23" t="s">
        <v>52</v>
      </c>
      <c r="B73" s="17"/>
      <c r="C73" s="17"/>
      <c r="D73" s="17"/>
      <c r="E73" s="24" t="s">
        <v>55</v>
      </c>
      <c r="F73" s="17"/>
      <c r="G73" s="17"/>
      <c r="H73" s="22">
        <f t="shared" si="0"/>
      </c>
      <c r="I73" s="17"/>
      <c r="K73">
        <f t="shared" si="1"/>
      </c>
      <c r="L73" s="44">
        <f>IF(B73&lt;&gt;0,(VLOOKUP(K73,CELK!$K$10:$M$597,2,FALSE)),"")</f>
      </c>
      <c r="M73">
        <f>IF(B73&lt;&gt;0,(VLOOKUP(K73,CELK!$K$10:$M$597,3,FALSE)),"")</f>
      </c>
      <c r="N73">
        <f t="shared" si="2"/>
      </c>
    </row>
    <row r="74" spans="1:14" ht="12.75">
      <c r="A74" s="27" t="s">
        <v>54</v>
      </c>
      <c r="B74" s="17"/>
      <c r="C74" s="17"/>
      <c r="D74" s="17"/>
      <c r="E74" s="26" t="s">
        <v>487</v>
      </c>
      <c r="F74" s="17"/>
      <c r="G74" s="17"/>
      <c r="H74" s="22">
        <f t="shared" si="0"/>
      </c>
      <c r="I74" s="17"/>
      <c r="K74">
        <f t="shared" si="1"/>
      </c>
      <c r="L74" s="44">
        <f>IF(B74&lt;&gt;0,(VLOOKUP(K74,CELK!$K$10:$M$597,2,FALSE)),"")</f>
      </c>
      <c r="M74">
        <f>IF(B74&lt;&gt;0,(VLOOKUP(K74,CELK!$K$10:$M$597,3,FALSE)),"")</f>
      </c>
      <c r="N74">
        <f t="shared" si="2"/>
      </c>
    </row>
    <row r="75" spans="1:16" ht="12">
      <c r="A75" s="42" t="s">
        <v>47</v>
      </c>
      <c r="B75" s="19" t="s">
        <v>130</v>
      </c>
      <c r="C75" s="19" t="s">
        <v>280</v>
      </c>
      <c r="D75" s="17" t="s">
        <v>55</v>
      </c>
      <c r="E75" s="20" t="s">
        <v>281</v>
      </c>
      <c r="F75" s="21" t="s">
        <v>51</v>
      </c>
      <c r="G75" s="22">
        <v>1.22</v>
      </c>
      <c r="H75" s="22">
        <f aca="true" t="shared" si="3" ref="H75:H138">M75</f>
        <v>0</v>
      </c>
      <c r="I75" s="22">
        <f>ROUND(ROUND(H75,2)*ROUND(G75,2),2)</f>
        <v>0</v>
      </c>
      <c r="K75" t="str">
        <f aca="true" t="shared" si="4" ref="K75:K138">IF(B75&lt;&gt;0,C75&amp;D75,"")</f>
        <v>317365</v>
      </c>
      <c r="L75" s="44">
        <f>IF(B75&lt;&gt;0,(VLOOKUP(K75,CELK!$K$10:$M$597,2,FALSE)),"")</f>
        <v>211</v>
      </c>
      <c r="M75">
        <f>IF(B75&lt;&gt;0,(VLOOKUP(K75,CELK!$K$10:$M$597,3,FALSE)),"")</f>
        <v>0</v>
      </c>
      <c r="N75" t="str">
        <f aca="true" t="shared" si="5" ref="N75:N138">IF(B75&lt;&gt;0,"=CELK!H"&amp;L75,"")</f>
        <v>=CELK!H211</v>
      </c>
      <c r="O75">
        <f>(I75*21)/100</f>
        <v>0</v>
      </c>
      <c r="P75" t="s">
        <v>26</v>
      </c>
    </row>
    <row r="76" spans="1:14" ht="12">
      <c r="A76" s="23" t="s">
        <v>52</v>
      </c>
      <c r="B76" s="17"/>
      <c r="C76" s="17"/>
      <c r="D76" s="17"/>
      <c r="E76" s="24" t="s">
        <v>55</v>
      </c>
      <c r="F76" s="17"/>
      <c r="G76" s="17"/>
      <c r="H76" s="22">
        <f t="shared" si="3"/>
      </c>
      <c r="I76" s="17"/>
      <c r="K76">
        <f t="shared" si="4"/>
      </c>
      <c r="L76" s="44">
        <f>IF(B76&lt;&gt;0,(VLOOKUP(K76,CELK!$K$10:$M$597,2,FALSE)),"")</f>
      </c>
      <c r="M76">
        <f>IF(B76&lt;&gt;0,(VLOOKUP(K76,CELK!$K$10:$M$597,3,FALSE)),"")</f>
      </c>
      <c r="N76">
        <f t="shared" si="5"/>
      </c>
    </row>
    <row r="77" spans="1:14" ht="12.75">
      <c r="A77" s="25" t="s">
        <v>54</v>
      </c>
      <c r="B77" s="17"/>
      <c r="C77" s="17"/>
      <c r="D77" s="17"/>
      <c r="E77" s="26" t="s">
        <v>488</v>
      </c>
      <c r="F77" s="17"/>
      <c r="G77" s="17"/>
      <c r="H77" s="22">
        <f t="shared" si="3"/>
      </c>
      <c r="I77" s="17"/>
      <c r="K77">
        <f t="shared" si="4"/>
      </c>
      <c r="L77" s="44">
        <f>IF(B77&lt;&gt;0,(VLOOKUP(K77,CELK!$K$10:$M$597,2,FALSE)),"")</f>
      </c>
      <c r="M77">
        <f>IF(B77&lt;&gt;0,(VLOOKUP(K77,CELK!$K$10:$M$597,3,FALSE)),"")</f>
      </c>
      <c r="N77">
        <f t="shared" si="5"/>
      </c>
    </row>
    <row r="78" spans="1:18" ht="12.75" customHeight="1">
      <c r="A78" s="5" t="s">
        <v>45</v>
      </c>
      <c r="B78" s="35"/>
      <c r="C78" s="36" t="s">
        <v>35</v>
      </c>
      <c r="D78" s="35"/>
      <c r="E78" s="37" t="s">
        <v>134</v>
      </c>
      <c r="F78" s="35"/>
      <c r="G78" s="35"/>
      <c r="H78" s="22">
        <f t="shared" si="3"/>
      </c>
      <c r="I78" s="38">
        <f>0+Q78</f>
        <v>0</v>
      </c>
      <c r="K78">
        <f t="shared" si="4"/>
      </c>
      <c r="L78" s="44">
        <f>IF(B78&lt;&gt;0,(VLOOKUP(K78,CELK!$K$10:$M$597,2,FALSE)),"")</f>
      </c>
      <c r="M78">
        <f>IF(B78&lt;&gt;0,(VLOOKUP(K78,CELK!$K$10:$M$597,3,FALSE)),"")</f>
      </c>
      <c r="N78">
        <f t="shared" si="5"/>
      </c>
      <c r="O78">
        <f>0+R78</f>
        <v>0</v>
      </c>
      <c r="Q78">
        <f>0+I79</f>
        <v>0</v>
      </c>
      <c r="R78">
        <f>0+O79</f>
        <v>0</v>
      </c>
    </row>
    <row r="79" spans="1:16" ht="12">
      <c r="A79" s="42" t="s">
        <v>47</v>
      </c>
      <c r="B79" s="19" t="s">
        <v>135</v>
      </c>
      <c r="C79" s="19" t="s">
        <v>489</v>
      </c>
      <c r="D79" s="17" t="s">
        <v>55</v>
      </c>
      <c r="E79" s="20" t="s">
        <v>490</v>
      </c>
      <c r="F79" s="21" t="s">
        <v>110</v>
      </c>
      <c r="G79" s="22">
        <v>1.8</v>
      </c>
      <c r="H79" s="22">
        <f t="shared" si="3"/>
        <v>0</v>
      </c>
      <c r="I79" s="22">
        <f>ROUND(ROUND(H79,2)*ROUND(G79,2),2)</f>
        <v>0</v>
      </c>
      <c r="K79" t="str">
        <f t="shared" si="4"/>
        <v>451312</v>
      </c>
      <c r="L79" s="44">
        <f>IF(B79&lt;&gt;0,(VLOOKUP(K79,CELK!$K$10:$M$597,2,FALSE)),"")</f>
        <v>272</v>
      </c>
      <c r="M79">
        <f>IF(B79&lt;&gt;0,(VLOOKUP(K79,CELK!$K$10:$M$597,3,FALSE)),"")</f>
        <v>0</v>
      </c>
      <c r="N79" t="str">
        <f t="shared" si="5"/>
        <v>=CELK!H272</v>
      </c>
      <c r="O79">
        <f>(I79*21)/100</f>
        <v>0</v>
      </c>
      <c r="P79" t="s">
        <v>26</v>
      </c>
    </row>
    <row r="80" spans="1:14" ht="12">
      <c r="A80" s="23" t="s">
        <v>52</v>
      </c>
      <c r="B80" s="17"/>
      <c r="C80" s="17"/>
      <c r="D80" s="17"/>
      <c r="E80" s="24" t="s">
        <v>491</v>
      </c>
      <c r="F80" s="17"/>
      <c r="G80" s="17"/>
      <c r="H80" s="22">
        <f t="shared" si="3"/>
      </c>
      <c r="I80" s="17"/>
      <c r="K80">
        <f t="shared" si="4"/>
      </c>
      <c r="L80" s="44">
        <f>IF(B80&lt;&gt;0,(VLOOKUP(K80,CELK!$K$10:$M$597,2,FALSE)),"")</f>
      </c>
      <c r="M80">
        <f>IF(B80&lt;&gt;0,(VLOOKUP(K80,CELK!$K$10:$M$597,3,FALSE)),"")</f>
      </c>
      <c r="N80">
        <f t="shared" si="5"/>
      </c>
    </row>
    <row r="81" spans="1:14" ht="12.75">
      <c r="A81" s="25" t="s">
        <v>54</v>
      </c>
      <c r="B81" s="17"/>
      <c r="C81" s="17"/>
      <c r="D81" s="17"/>
      <c r="E81" s="26" t="s">
        <v>492</v>
      </c>
      <c r="F81" s="17"/>
      <c r="G81" s="17"/>
      <c r="H81" s="22">
        <f t="shared" si="3"/>
      </c>
      <c r="I81" s="17"/>
      <c r="K81">
        <f t="shared" si="4"/>
      </c>
      <c r="L81" s="44">
        <f>IF(B81&lt;&gt;0,(VLOOKUP(K81,CELK!$K$10:$M$597,2,FALSE)),"")</f>
      </c>
      <c r="M81">
        <f>IF(B81&lt;&gt;0,(VLOOKUP(K81,CELK!$K$10:$M$597,3,FALSE)),"")</f>
      </c>
      <c r="N81">
        <f t="shared" si="5"/>
      </c>
    </row>
    <row r="82" spans="1:18" ht="12.75" customHeight="1">
      <c r="A82" s="5" t="s">
        <v>45</v>
      </c>
      <c r="B82" s="35"/>
      <c r="C82" s="36" t="s">
        <v>37</v>
      </c>
      <c r="D82" s="35"/>
      <c r="E82" s="37" t="s">
        <v>157</v>
      </c>
      <c r="F82" s="35"/>
      <c r="G82" s="35"/>
      <c r="H82" s="22">
        <f t="shared" si="3"/>
      </c>
      <c r="I82" s="38">
        <f>0+Q82</f>
        <v>0</v>
      </c>
      <c r="K82">
        <f t="shared" si="4"/>
      </c>
      <c r="L82" s="44">
        <f>IF(B82&lt;&gt;0,(VLOOKUP(K82,CELK!$K$10:$M$597,2,FALSE)),"")</f>
      </c>
      <c r="M82">
        <f>IF(B82&lt;&gt;0,(VLOOKUP(K82,CELK!$K$10:$M$597,3,FALSE)),"")</f>
      </c>
      <c r="N82">
        <f t="shared" si="5"/>
      </c>
      <c r="O82">
        <f>0+R82</f>
        <v>0</v>
      </c>
      <c r="Q82">
        <f>0+I83+I86</f>
        <v>0</v>
      </c>
      <c r="R82">
        <f>0+O83+O86</f>
        <v>0</v>
      </c>
    </row>
    <row r="83" spans="1:16" ht="12">
      <c r="A83" s="42" t="s">
        <v>47</v>
      </c>
      <c r="B83" s="19" t="s">
        <v>139</v>
      </c>
      <c r="C83" s="19" t="s">
        <v>347</v>
      </c>
      <c r="D83" s="17" t="s">
        <v>55</v>
      </c>
      <c r="E83" s="20" t="s">
        <v>348</v>
      </c>
      <c r="F83" s="21" t="s">
        <v>69</v>
      </c>
      <c r="G83" s="22">
        <v>5.85</v>
      </c>
      <c r="H83" s="22">
        <f t="shared" si="3"/>
        <v>0</v>
      </c>
      <c r="I83" s="22">
        <f>ROUND(ROUND(H83,2)*ROUND(G83,2),2)</f>
        <v>0</v>
      </c>
      <c r="K83" t="str">
        <f t="shared" si="4"/>
        <v>574B44</v>
      </c>
      <c r="L83" s="44">
        <f>IF(B83&lt;&gt;0,(VLOOKUP(K83,CELK!$K$10:$M$597,2,FALSE)),"")</f>
        <v>309</v>
      </c>
      <c r="M83">
        <f>IF(B83&lt;&gt;0,(VLOOKUP(K83,CELK!$K$10:$M$597,3,FALSE)),"")</f>
        <v>0</v>
      </c>
      <c r="N83" t="str">
        <f t="shared" si="5"/>
        <v>=CELK!H309</v>
      </c>
      <c r="O83">
        <f>(I83*21)/100</f>
        <v>0</v>
      </c>
      <c r="P83" t="s">
        <v>26</v>
      </c>
    </row>
    <row r="84" spans="1:14" ht="12">
      <c r="A84" s="23" t="s">
        <v>52</v>
      </c>
      <c r="B84" s="17"/>
      <c r="C84" s="17"/>
      <c r="D84" s="17"/>
      <c r="E84" s="24" t="s">
        <v>493</v>
      </c>
      <c r="F84" s="17"/>
      <c r="G84" s="17"/>
      <c r="H84" s="22">
        <f t="shared" si="3"/>
      </c>
      <c r="I84" s="17"/>
      <c r="K84">
        <f t="shared" si="4"/>
      </c>
      <c r="L84" s="44">
        <f>IF(B84&lt;&gt;0,(VLOOKUP(K84,CELK!$K$10:$M$597,2,FALSE)),"")</f>
      </c>
      <c r="M84">
        <f>IF(B84&lt;&gt;0,(VLOOKUP(K84,CELK!$K$10:$M$597,3,FALSE)),"")</f>
      </c>
      <c r="N84">
        <f t="shared" si="5"/>
      </c>
    </row>
    <row r="85" spans="1:14" ht="12.75">
      <c r="A85" s="27" t="s">
        <v>54</v>
      </c>
      <c r="B85" s="17"/>
      <c r="C85" s="17"/>
      <c r="D85" s="17"/>
      <c r="E85" s="26" t="s">
        <v>494</v>
      </c>
      <c r="F85" s="17"/>
      <c r="G85" s="17"/>
      <c r="H85" s="22">
        <f t="shared" si="3"/>
      </c>
      <c r="I85" s="17"/>
      <c r="K85">
        <f t="shared" si="4"/>
      </c>
      <c r="L85" s="44">
        <f>IF(B85&lt;&gt;0,(VLOOKUP(K85,CELK!$K$10:$M$597,2,FALSE)),"")</f>
      </c>
      <c r="M85">
        <f>IF(B85&lt;&gt;0,(VLOOKUP(K85,CELK!$K$10:$M$597,3,FALSE)),"")</f>
      </c>
      <c r="N85">
        <f t="shared" si="5"/>
      </c>
    </row>
    <row r="86" spans="1:16" ht="12">
      <c r="A86" s="42" t="s">
        <v>47</v>
      </c>
      <c r="B86" s="19" t="s">
        <v>143</v>
      </c>
      <c r="C86" s="19" t="s">
        <v>350</v>
      </c>
      <c r="D86" s="17" t="s">
        <v>55</v>
      </c>
      <c r="E86" s="20" t="s">
        <v>351</v>
      </c>
      <c r="F86" s="21" t="s">
        <v>69</v>
      </c>
      <c r="G86" s="22">
        <v>5.85</v>
      </c>
      <c r="H86" s="22">
        <f t="shared" si="3"/>
        <v>0</v>
      </c>
      <c r="I86" s="22">
        <f>ROUND(ROUND(H86,2)*ROUND(G86,2),2)</f>
        <v>0</v>
      </c>
      <c r="K86" t="str">
        <f t="shared" si="4"/>
        <v>575F53</v>
      </c>
      <c r="L86" s="44">
        <f>IF(B86&lt;&gt;0,(VLOOKUP(K86,CELK!$K$10:$M$597,2,FALSE)),"")</f>
        <v>321</v>
      </c>
      <c r="M86">
        <f>IF(B86&lt;&gt;0,(VLOOKUP(K86,CELK!$K$10:$M$597,3,FALSE)),"")</f>
        <v>0</v>
      </c>
      <c r="N86" t="str">
        <f t="shared" si="5"/>
        <v>=CELK!H321</v>
      </c>
      <c r="O86">
        <f>(I86*21)/100</f>
        <v>0</v>
      </c>
      <c r="P86" t="s">
        <v>26</v>
      </c>
    </row>
    <row r="87" spans="1:14" ht="12">
      <c r="A87" s="23" t="s">
        <v>52</v>
      </c>
      <c r="B87" s="17"/>
      <c r="C87" s="17"/>
      <c r="D87" s="17"/>
      <c r="E87" s="24" t="s">
        <v>493</v>
      </c>
      <c r="F87" s="17"/>
      <c r="G87" s="17"/>
      <c r="H87" s="22">
        <f t="shared" si="3"/>
      </c>
      <c r="I87" s="17"/>
      <c r="K87">
        <f t="shared" si="4"/>
      </c>
      <c r="L87" s="44">
        <f>IF(B87&lt;&gt;0,(VLOOKUP(K87,CELK!$K$10:$M$597,2,FALSE)),"")</f>
      </c>
      <c r="M87">
        <f>IF(B87&lt;&gt;0,(VLOOKUP(K87,CELK!$K$10:$M$597,3,FALSE)),"")</f>
      </c>
      <c r="N87">
        <f t="shared" si="5"/>
      </c>
    </row>
    <row r="88" spans="1:14" ht="12.75">
      <c r="A88" s="25" t="s">
        <v>54</v>
      </c>
      <c r="B88" s="17"/>
      <c r="C88" s="17"/>
      <c r="D88" s="17"/>
      <c r="E88" s="26" t="s">
        <v>494</v>
      </c>
      <c r="F88" s="17"/>
      <c r="G88" s="17"/>
      <c r="H88" s="22">
        <f t="shared" si="3"/>
      </c>
      <c r="I88" s="17"/>
      <c r="K88">
        <f t="shared" si="4"/>
      </c>
      <c r="L88" s="44">
        <f>IF(B88&lt;&gt;0,(VLOOKUP(K88,CELK!$K$10:$M$597,2,FALSE)),"")</f>
      </c>
      <c r="M88">
        <f>IF(B88&lt;&gt;0,(VLOOKUP(K88,CELK!$K$10:$M$597,3,FALSE)),"")</f>
      </c>
      <c r="N88">
        <f t="shared" si="5"/>
      </c>
    </row>
    <row r="89" spans="1:18" ht="12.75" customHeight="1">
      <c r="A89" s="5" t="s">
        <v>45</v>
      </c>
      <c r="B89" s="35"/>
      <c r="C89" s="36" t="s">
        <v>39</v>
      </c>
      <c r="D89" s="35"/>
      <c r="E89" s="37" t="s">
        <v>165</v>
      </c>
      <c r="F89" s="35"/>
      <c r="G89" s="35"/>
      <c r="H89" s="22">
        <f t="shared" si="3"/>
      </c>
      <c r="I89" s="38">
        <f>0+Q89</f>
        <v>0</v>
      </c>
      <c r="K89">
        <f t="shared" si="4"/>
      </c>
      <c r="L89" s="44">
        <f>IF(B89&lt;&gt;0,(VLOOKUP(K89,CELK!$K$10:$M$597,2,FALSE)),"")</f>
      </c>
      <c r="M89">
        <f>IF(B89&lt;&gt;0,(VLOOKUP(K89,CELK!$K$10:$M$597,3,FALSE)),"")</f>
      </c>
      <c r="N89">
        <f t="shared" si="5"/>
      </c>
      <c r="O89">
        <f>0+R89</f>
        <v>0</v>
      </c>
      <c r="Q89">
        <f>0+I90+I93+I96+I99+I102</f>
        <v>0</v>
      </c>
      <c r="R89">
        <f>0+O90+O93+O96+O99+O102</f>
        <v>0</v>
      </c>
    </row>
    <row r="90" spans="1:16" ht="24.75">
      <c r="A90" s="42" t="s">
        <v>47</v>
      </c>
      <c r="B90" s="19" t="s">
        <v>146</v>
      </c>
      <c r="C90" s="19" t="s">
        <v>495</v>
      </c>
      <c r="D90" s="17" t="s">
        <v>55</v>
      </c>
      <c r="E90" s="20" t="s">
        <v>496</v>
      </c>
      <c r="F90" s="21" t="s">
        <v>69</v>
      </c>
      <c r="G90" s="22">
        <v>6.33</v>
      </c>
      <c r="H90" s="22">
        <f t="shared" si="3"/>
        <v>0</v>
      </c>
      <c r="I90" s="22">
        <f>ROUND(ROUND(H90,2)*ROUND(G90,2),2)</f>
        <v>0</v>
      </c>
      <c r="K90" t="str">
        <f t="shared" si="4"/>
        <v>626111</v>
      </c>
      <c r="L90" s="44">
        <f>IF(B90&lt;&gt;0,(VLOOKUP(K90,CELK!$K$10:$M$597,2,FALSE)),"")</f>
        <v>334</v>
      </c>
      <c r="M90">
        <f>IF(B90&lt;&gt;0,(VLOOKUP(K90,CELK!$K$10:$M$597,3,FALSE)),"")</f>
        <v>0</v>
      </c>
      <c r="N90" t="str">
        <f t="shared" si="5"/>
        <v>=CELK!H334</v>
      </c>
      <c r="O90">
        <f>(I90*21)/100</f>
        <v>0</v>
      </c>
      <c r="P90" t="s">
        <v>26</v>
      </c>
    </row>
    <row r="91" spans="1:14" ht="12">
      <c r="A91" s="23" t="s">
        <v>52</v>
      </c>
      <c r="B91" s="17"/>
      <c r="C91" s="17"/>
      <c r="D91" s="17"/>
      <c r="E91" s="24" t="s">
        <v>55</v>
      </c>
      <c r="F91" s="17"/>
      <c r="G91" s="17"/>
      <c r="H91" s="22">
        <f t="shared" si="3"/>
      </c>
      <c r="I91" s="17"/>
      <c r="K91">
        <f t="shared" si="4"/>
      </c>
      <c r="L91" s="44">
        <f>IF(B91&lt;&gt;0,(VLOOKUP(K91,CELK!$K$10:$M$597,2,FALSE)),"")</f>
      </c>
      <c r="M91">
        <f>IF(B91&lt;&gt;0,(VLOOKUP(K91,CELK!$K$10:$M$597,3,FALSE)),"")</f>
      </c>
      <c r="N91">
        <f t="shared" si="5"/>
      </c>
    </row>
    <row r="92" spans="1:14" ht="12.75">
      <c r="A92" s="27" t="s">
        <v>54</v>
      </c>
      <c r="B92" s="17"/>
      <c r="C92" s="17"/>
      <c r="D92" s="17"/>
      <c r="E92" s="26" t="s">
        <v>497</v>
      </c>
      <c r="F92" s="17"/>
      <c r="G92" s="17"/>
      <c r="H92" s="22">
        <f t="shared" si="3"/>
      </c>
      <c r="I92" s="17"/>
      <c r="K92">
        <f t="shared" si="4"/>
      </c>
      <c r="L92" s="44">
        <f>IF(B92&lt;&gt;0,(VLOOKUP(K92,CELK!$K$10:$M$597,2,FALSE)),"")</f>
      </c>
      <c r="M92">
        <f>IF(B92&lt;&gt;0,(VLOOKUP(K92,CELK!$K$10:$M$597,3,FALSE)),"")</f>
      </c>
      <c r="N92">
        <f t="shared" si="5"/>
      </c>
    </row>
    <row r="93" spans="1:16" ht="24.75">
      <c r="A93" s="42" t="s">
        <v>47</v>
      </c>
      <c r="B93" s="19" t="s">
        <v>149</v>
      </c>
      <c r="C93" s="19" t="s">
        <v>167</v>
      </c>
      <c r="D93" s="17" t="s">
        <v>55</v>
      </c>
      <c r="E93" s="20" t="s">
        <v>168</v>
      </c>
      <c r="F93" s="21" t="s">
        <v>69</v>
      </c>
      <c r="G93" s="22">
        <v>6.33</v>
      </c>
      <c r="H93" s="22">
        <f t="shared" si="3"/>
        <v>0</v>
      </c>
      <c r="I93" s="22">
        <f>ROUND(ROUND(H93,2)*ROUND(G93,2),2)</f>
        <v>0</v>
      </c>
      <c r="K93" t="str">
        <f t="shared" si="4"/>
        <v>626113</v>
      </c>
      <c r="L93" s="44">
        <f>IF(B93&lt;&gt;0,(VLOOKUP(K93,CELK!$K$10:$M$597,2,FALSE)),"")</f>
        <v>337</v>
      </c>
      <c r="M93">
        <f>IF(B93&lt;&gt;0,(VLOOKUP(K93,CELK!$K$10:$M$597,3,FALSE)),"")</f>
        <v>0</v>
      </c>
      <c r="N93" t="str">
        <f t="shared" si="5"/>
        <v>=CELK!H337</v>
      </c>
      <c r="O93">
        <f>(I93*21)/100</f>
        <v>0</v>
      </c>
      <c r="P93" t="s">
        <v>26</v>
      </c>
    </row>
    <row r="94" spans="1:14" ht="12">
      <c r="A94" s="23" t="s">
        <v>52</v>
      </c>
      <c r="B94" s="17"/>
      <c r="C94" s="17"/>
      <c r="D94" s="17"/>
      <c r="E94" s="24" t="s">
        <v>55</v>
      </c>
      <c r="F94" s="17"/>
      <c r="G94" s="17"/>
      <c r="H94" s="22">
        <f t="shared" si="3"/>
      </c>
      <c r="I94" s="17"/>
      <c r="K94">
        <f t="shared" si="4"/>
      </c>
      <c r="L94" s="44">
        <f>IF(B94&lt;&gt;0,(VLOOKUP(K94,CELK!$K$10:$M$597,2,FALSE)),"")</f>
      </c>
      <c r="M94">
        <f>IF(B94&lt;&gt;0,(VLOOKUP(K94,CELK!$K$10:$M$597,3,FALSE)),"")</f>
      </c>
      <c r="N94">
        <f t="shared" si="5"/>
      </c>
    </row>
    <row r="95" spans="1:14" ht="12.75">
      <c r="A95" s="27" t="s">
        <v>54</v>
      </c>
      <c r="B95" s="17"/>
      <c r="C95" s="17"/>
      <c r="D95" s="17"/>
      <c r="E95" s="26" t="s">
        <v>497</v>
      </c>
      <c r="F95" s="17"/>
      <c r="G95" s="17"/>
      <c r="H95" s="22">
        <f t="shared" si="3"/>
      </c>
      <c r="I95" s="17"/>
      <c r="K95">
        <f t="shared" si="4"/>
      </c>
      <c r="L95" s="44">
        <f>IF(B95&lt;&gt;0,(VLOOKUP(K95,CELK!$K$10:$M$597,2,FALSE)),"")</f>
      </c>
      <c r="M95">
        <f>IF(B95&lt;&gt;0,(VLOOKUP(K95,CELK!$K$10:$M$597,3,FALSE)),"")</f>
      </c>
      <c r="N95">
        <f t="shared" si="5"/>
      </c>
    </row>
    <row r="96" spans="1:16" ht="12">
      <c r="A96" s="42" t="s">
        <v>47</v>
      </c>
      <c r="B96" s="19" t="s">
        <v>153</v>
      </c>
      <c r="C96" s="19" t="s">
        <v>498</v>
      </c>
      <c r="D96" s="17" t="s">
        <v>55</v>
      </c>
      <c r="E96" s="20" t="s">
        <v>499</v>
      </c>
      <c r="F96" s="21" t="s">
        <v>69</v>
      </c>
      <c r="G96" s="22">
        <v>11.4</v>
      </c>
      <c r="H96" s="22">
        <f t="shared" si="3"/>
        <v>0</v>
      </c>
      <c r="I96" s="22">
        <f>ROUND(ROUND(H96,2)*ROUND(G96,2),2)</f>
        <v>0</v>
      </c>
      <c r="K96" t="str">
        <f t="shared" si="4"/>
        <v>626221</v>
      </c>
      <c r="L96" s="44">
        <f>IF(B96&lt;&gt;0,(VLOOKUP(K96,CELK!$K$10:$M$597,2,FALSE)),"")</f>
        <v>343</v>
      </c>
      <c r="M96">
        <f>IF(B96&lt;&gt;0,(VLOOKUP(K96,CELK!$K$10:$M$597,3,FALSE)),"")</f>
        <v>0</v>
      </c>
      <c r="N96" t="str">
        <f t="shared" si="5"/>
        <v>=CELK!H343</v>
      </c>
      <c r="O96">
        <f>(I96*21)/100</f>
        <v>0</v>
      </c>
      <c r="P96" t="s">
        <v>26</v>
      </c>
    </row>
    <row r="97" spans="1:14" ht="12">
      <c r="A97" s="23" t="s">
        <v>52</v>
      </c>
      <c r="B97" s="17"/>
      <c r="C97" s="17"/>
      <c r="D97" s="17"/>
      <c r="E97" s="24" t="s">
        <v>500</v>
      </c>
      <c r="F97" s="17"/>
      <c r="G97" s="17"/>
      <c r="H97" s="22">
        <f t="shared" si="3"/>
      </c>
      <c r="I97" s="17"/>
      <c r="K97">
        <f t="shared" si="4"/>
      </c>
      <c r="L97" s="44">
        <f>IF(B97&lt;&gt;0,(VLOOKUP(K97,CELK!$K$10:$M$597,2,FALSE)),"")</f>
      </c>
      <c r="M97">
        <f>IF(B97&lt;&gt;0,(VLOOKUP(K97,CELK!$K$10:$M$597,3,FALSE)),"")</f>
      </c>
      <c r="N97">
        <f t="shared" si="5"/>
      </c>
    </row>
    <row r="98" spans="1:14" ht="12.75">
      <c r="A98" s="27" t="s">
        <v>54</v>
      </c>
      <c r="B98" s="17"/>
      <c r="C98" s="17"/>
      <c r="D98" s="17"/>
      <c r="E98" s="26" t="s">
        <v>501</v>
      </c>
      <c r="F98" s="17"/>
      <c r="G98" s="17"/>
      <c r="H98" s="22">
        <f t="shared" si="3"/>
      </c>
      <c r="I98" s="17"/>
      <c r="K98">
        <f t="shared" si="4"/>
      </c>
      <c r="L98" s="44">
        <f>IF(B98&lt;&gt;0,(VLOOKUP(K98,CELK!$K$10:$M$597,2,FALSE)),"")</f>
      </c>
      <c r="M98">
        <f>IF(B98&lt;&gt;0,(VLOOKUP(K98,CELK!$K$10:$M$597,3,FALSE)),"")</f>
      </c>
      <c r="N98">
        <f t="shared" si="5"/>
      </c>
    </row>
    <row r="99" spans="1:16" ht="12">
      <c r="A99" s="42" t="s">
        <v>47</v>
      </c>
      <c r="B99" s="19" t="s">
        <v>158</v>
      </c>
      <c r="C99" s="19" t="s">
        <v>502</v>
      </c>
      <c r="D99" s="17" t="s">
        <v>55</v>
      </c>
      <c r="E99" s="20" t="s">
        <v>503</v>
      </c>
      <c r="F99" s="21" t="s">
        <v>69</v>
      </c>
      <c r="G99" s="22">
        <v>23.59</v>
      </c>
      <c r="H99" s="22">
        <f t="shared" si="3"/>
        <v>0</v>
      </c>
      <c r="I99" s="22">
        <f>ROUND(ROUND(H99,2)*ROUND(G99,2),2)</f>
        <v>0</v>
      </c>
      <c r="K99" t="str">
        <f t="shared" si="4"/>
        <v>62652</v>
      </c>
      <c r="L99" s="44">
        <f>IF(B99&lt;&gt;0,(VLOOKUP(K99,CELK!$K$10:$M$597,2,FALSE)),"")</f>
        <v>349</v>
      </c>
      <c r="M99">
        <f>IF(B99&lt;&gt;0,(VLOOKUP(K99,CELK!$K$10:$M$597,3,FALSE)),"")</f>
        <v>0</v>
      </c>
      <c r="N99" t="str">
        <f t="shared" si="5"/>
        <v>=CELK!H349</v>
      </c>
      <c r="O99">
        <f>(I99*21)/100</f>
        <v>0</v>
      </c>
      <c r="P99" t="s">
        <v>26</v>
      </c>
    </row>
    <row r="100" spans="1:14" ht="12">
      <c r="A100" s="23" t="s">
        <v>52</v>
      </c>
      <c r="B100" s="17"/>
      <c r="C100" s="17"/>
      <c r="D100" s="17"/>
      <c r="E100" s="24" t="s">
        <v>184</v>
      </c>
      <c r="F100" s="17"/>
      <c r="G100" s="17"/>
      <c r="H100" s="22">
        <f t="shared" si="3"/>
      </c>
      <c r="I100" s="17"/>
      <c r="K100">
        <f t="shared" si="4"/>
      </c>
      <c r="L100" s="44">
        <f>IF(B100&lt;&gt;0,(VLOOKUP(K100,CELK!$K$10:$M$597,2,FALSE)),"")</f>
      </c>
      <c r="M100">
        <f>IF(B100&lt;&gt;0,(VLOOKUP(K100,CELK!$K$10:$M$597,3,FALSE)),"")</f>
      </c>
      <c r="N100">
        <f t="shared" si="5"/>
      </c>
    </row>
    <row r="101" spans="1:14" ht="12.75">
      <c r="A101" s="27" t="s">
        <v>54</v>
      </c>
      <c r="B101" s="17"/>
      <c r="C101" s="17"/>
      <c r="D101" s="17"/>
      <c r="E101" s="26" t="s">
        <v>504</v>
      </c>
      <c r="F101" s="17"/>
      <c r="G101" s="17"/>
      <c r="H101" s="22">
        <f t="shared" si="3"/>
      </c>
      <c r="I101" s="17"/>
      <c r="K101">
        <f t="shared" si="4"/>
      </c>
      <c r="L101" s="44">
        <f>IF(B101&lt;&gt;0,(VLOOKUP(K101,CELK!$K$10:$M$597,2,FALSE)),"")</f>
      </c>
      <c r="M101">
        <f>IF(B101&lt;&gt;0,(VLOOKUP(K101,CELK!$K$10:$M$597,3,FALSE)),"")</f>
      </c>
      <c r="N101">
        <f t="shared" si="5"/>
      </c>
    </row>
    <row r="102" spans="1:16" ht="12">
      <c r="A102" s="42" t="s">
        <v>47</v>
      </c>
      <c r="B102" s="19" t="s">
        <v>161</v>
      </c>
      <c r="C102" s="19" t="s">
        <v>175</v>
      </c>
      <c r="D102" s="17" t="s">
        <v>55</v>
      </c>
      <c r="E102" s="20" t="s">
        <v>176</v>
      </c>
      <c r="F102" s="21" t="s">
        <v>104</v>
      </c>
      <c r="G102" s="22">
        <v>8</v>
      </c>
      <c r="H102" s="22">
        <f t="shared" si="3"/>
        <v>0</v>
      </c>
      <c r="I102" s="22">
        <f>ROUND(ROUND(H102,2)*ROUND(G102,2),2)</f>
        <v>0</v>
      </c>
      <c r="K102" t="str">
        <f t="shared" si="4"/>
        <v>62663</v>
      </c>
      <c r="L102" s="44">
        <f>IF(B102&lt;&gt;0,(VLOOKUP(K102,CELK!$K$10:$M$597,2,FALSE)),"")</f>
        <v>355</v>
      </c>
      <c r="M102">
        <f>IF(B102&lt;&gt;0,(VLOOKUP(K102,CELK!$K$10:$M$597,3,FALSE)),"")</f>
        <v>0</v>
      </c>
      <c r="N102" t="str">
        <f t="shared" si="5"/>
        <v>=CELK!H355</v>
      </c>
      <c r="O102">
        <f>(I102*21)/100</f>
        <v>0</v>
      </c>
      <c r="P102" t="s">
        <v>26</v>
      </c>
    </row>
    <row r="103" spans="1:14" ht="12">
      <c r="A103" s="23" t="s">
        <v>52</v>
      </c>
      <c r="B103" s="17"/>
      <c r="C103" s="17"/>
      <c r="D103" s="17"/>
      <c r="E103" s="24" t="s">
        <v>505</v>
      </c>
      <c r="F103" s="17"/>
      <c r="G103" s="17"/>
      <c r="H103" s="22">
        <f t="shared" si="3"/>
      </c>
      <c r="I103" s="17"/>
      <c r="K103">
        <f t="shared" si="4"/>
      </c>
      <c r="L103" s="44">
        <f>IF(B103&lt;&gt;0,(VLOOKUP(K103,CELK!$K$10:$M$597,2,FALSE)),"")</f>
      </c>
      <c r="M103">
        <f>IF(B103&lt;&gt;0,(VLOOKUP(K103,CELK!$K$10:$M$597,3,FALSE)),"")</f>
      </c>
      <c r="N103">
        <f t="shared" si="5"/>
      </c>
    </row>
    <row r="104" spans="1:14" ht="12.75">
      <c r="A104" s="25" t="s">
        <v>54</v>
      </c>
      <c r="B104" s="17"/>
      <c r="C104" s="17"/>
      <c r="D104" s="17"/>
      <c r="E104" s="26" t="s">
        <v>506</v>
      </c>
      <c r="F104" s="17"/>
      <c r="G104" s="17"/>
      <c r="H104" s="22">
        <f t="shared" si="3"/>
      </c>
      <c r="I104" s="17"/>
      <c r="K104">
        <f t="shared" si="4"/>
      </c>
      <c r="L104" s="44">
        <f>IF(B104&lt;&gt;0,(VLOOKUP(K104,CELK!$K$10:$M$597,2,FALSE)),"")</f>
      </c>
      <c r="M104">
        <f>IF(B104&lt;&gt;0,(VLOOKUP(K104,CELK!$K$10:$M$597,3,FALSE)),"")</f>
      </c>
      <c r="N104">
        <f t="shared" si="5"/>
      </c>
    </row>
    <row r="105" spans="1:18" ht="12.75" customHeight="1">
      <c r="A105" s="5" t="s">
        <v>45</v>
      </c>
      <c r="B105" s="35"/>
      <c r="C105" s="36" t="s">
        <v>71</v>
      </c>
      <c r="D105" s="35"/>
      <c r="E105" s="37" t="s">
        <v>180</v>
      </c>
      <c r="F105" s="35"/>
      <c r="G105" s="35"/>
      <c r="H105" s="22">
        <f t="shared" si="3"/>
      </c>
      <c r="I105" s="38">
        <f>0+Q105</f>
        <v>0</v>
      </c>
      <c r="K105">
        <f t="shared" si="4"/>
      </c>
      <c r="L105" s="44">
        <f>IF(B105&lt;&gt;0,(VLOOKUP(K105,CELK!$K$10:$M$597,2,FALSE)),"")</f>
      </c>
      <c r="M105">
        <f>IF(B105&lt;&gt;0,(VLOOKUP(K105,CELK!$K$10:$M$597,3,FALSE)),"")</f>
      </c>
      <c r="N105">
        <f t="shared" si="5"/>
      </c>
      <c r="O105">
        <f>0+R105</f>
        <v>0</v>
      </c>
      <c r="Q105">
        <f>0+I106+I109+I112+I115+I118</f>
        <v>0</v>
      </c>
      <c r="R105">
        <f>0+O106+O109+O112+O115+O118</f>
        <v>0</v>
      </c>
    </row>
    <row r="106" spans="1:16" ht="12">
      <c r="A106" s="42" t="s">
        <v>47</v>
      </c>
      <c r="B106" s="19" t="s">
        <v>166</v>
      </c>
      <c r="C106" s="19" t="s">
        <v>507</v>
      </c>
      <c r="D106" s="17" t="s">
        <v>55</v>
      </c>
      <c r="E106" s="20" t="s">
        <v>508</v>
      </c>
      <c r="F106" s="21" t="s">
        <v>69</v>
      </c>
      <c r="G106" s="22">
        <v>15.39</v>
      </c>
      <c r="H106" s="22">
        <f t="shared" si="3"/>
        <v>0</v>
      </c>
      <c r="I106" s="22">
        <f>ROUND(ROUND(H106,2)*ROUND(G106,2),2)</f>
        <v>0</v>
      </c>
      <c r="K106" t="str">
        <f t="shared" si="4"/>
        <v>711412</v>
      </c>
      <c r="L106" s="44">
        <f>IF(B106&lt;&gt;0,(VLOOKUP(K106,CELK!$K$10:$M$597,2,FALSE)),"")</f>
        <v>362</v>
      </c>
      <c r="M106">
        <f>IF(B106&lt;&gt;0,(VLOOKUP(K106,CELK!$K$10:$M$597,3,FALSE)),"")</f>
        <v>0</v>
      </c>
      <c r="N106" t="str">
        <f t="shared" si="5"/>
        <v>=CELK!H362</v>
      </c>
      <c r="O106">
        <f>(I106*21)/100</f>
        <v>0</v>
      </c>
      <c r="P106" t="s">
        <v>26</v>
      </c>
    </row>
    <row r="107" spans="1:14" ht="12">
      <c r="A107" s="23" t="s">
        <v>52</v>
      </c>
      <c r="B107" s="17"/>
      <c r="C107" s="17"/>
      <c r="D107" s="17"/>
      <c r="E107" s="24" t="s">
        <v>509</v>
      </c>
      <c r="F107" s="17"/>
      <c r="G107" s="17"/>
      <c r="H107" s="22">
        <f t="shared" si="3"/>
      </c>
      <c r="I107" s="17"/>
      <c r="K107">
        <f t="shared" si="4"/>
      </c>
      <c r="L107" s="44">
        <f>IF(B107&lt;&gt;0,(VLOOKUP(K107,CELK!$K$10:$M$597,2,FALSE)),"")</f>
      </c>
      <c r="M107">
        <f>IF(B107&lt;&gt;0,(VLOOKUP(K107,CELK!$K$10:$M$597,3,FALSE)),"")</f>
      </c>
      <c r="N107">
        <f t="shared" si="5"/>
      </c>
    </row>
    <row r="108" spans="1:14" ht="12.75">
      <c r="A108" s="27" t="s">
        <v>54</v>
      </c>
      <c r="B108" s="17"/>
      <c r="C108" s="17"/>
      <c r="D108" s="17"/>
      <c r="E108" s="26" t="s">
        <v>510</v>
      </c>
      <c r="F108" s="17"/>
      <c r="G108" s="17"/>
      <c r="H108" s="22">
        <f t="shared" si="3"/>
      </c>
      <c r="I108" s="17"/>
      <c r="K108">
        <f t="shared" si="4"/>
      </c>
      <c r="L108" s="44">
        <f>IF(B108&lt;&gt;0,(VLOOKUP(K108,CELK!$K$10:$M$597,2,FALSE)),"")</f>
      </c>
      <c r="M108">
        <f>IF(B108&lt;&gt;0,(VLOOKUP(K108,CELK!$K$10:$M$597,3,FALSE)),"")</f>
      </c>
      <c r="N108">
        <f t="shared" si="5"/>
      </c>
    </row>
    <row r="109" spans="1:16" ht="12">
      <c r="A109" s="42" t="s">
        <v>47</v>
      </c>
      <c r="B109" s="19" t="s">
        <v>170</v>
      </c>
      <c r="C109" s="19" t="s">
        <v>390</v>
      </c>
      <c r="D109" s="17" t="s">
        <v>55</v>
      </c>
      <c r="E109" s="20" t="s">
        <v>391</v>
      </c>
      <c r="F109" s="21" t="s">
        <v>69</v>
      </c>
      <c r="G109" s="22">
        <v>51.48</v>
      </c>
      <c r="H109" s="22">
        <f t="shared" si="3"/>
        <v>0</v>
      </c>
      <c r="I109" s="22">
        <f>ROUND(ROUND(H109,2)*ROUND(G109,2),2)</f>
        <v>0</v>
      </c>
      <c r="K109" t="str">
        <f t="shared" si="4"/>
        <v>78316R</v>
      </c>
      <c r="L109" s="44">
        <f>IF(B109&lt;&gt;0,(VLOOKUP(K109,CELK!$K$10:$M$597,2,FALSE)),"")</f>
        <v>398</v>
      </c>
      <c r="M109">
        <f>IF(B109&lt;&gt;0,(VLOOKUP(K109,CELK!$K$10:$M$597,3,FALSE)),"")</f>
        <v>0</v>
      </c>
      <c r="N109" t="str">
        <f t="shared" si="5"/>
        <v>=CELK!H398</v>
      </c>
      <c r="O109">
        <f>(I109*21)/100</f>
        <v>0</v>
      </c>
      <c r="P109" t="s">
        <v>26</v>
      </c>
    </row>
    <row r="110" spans="1:14" ht="12">
      <c r="A110" s="23" t="s">
        <v>52</v>
      </c>
      <c r="B110" s="17"/>
      <c r="C110" s="17"/>
      <c r="D110" s="17"/>
      <c r="E110" s="24" t="s">
        <v>55</v>
      </c>
      <c r="F110" s="17"/>
      <c r="G110" s="17"/>
      <c r="H110" s="22">
        <f t="shared" si="3"/>
      </c>
      <c r="I110" s="17"/>
      <c r="K110">
        <f t="shared" si="4"/>
      </c>
      <c r="L110" s="44">
        <f>IF(B110&lt;&gt;0,(VLOOKUP(K110,CELK!$K$10:$M$597,2,FALSE)),"")</f>
      </c>
      <c r="M110">
        <f>IF(B110&lt;&gt;0,(VLOOKUP(K110,CELK!$K$10:$M$597,3,FALSE)),"")</f>
      </c>
      <c r="N110">
        <f t="shared" si="5"/>
      </c>
    </row>
    <row r="111" spans="1:14" ht="12.75">
      <c r="A111" s="27" t="s">
        <v>54</v>
      </c>
      <c r="B111" s="17"/>
      <c r="C111" s="17"/>
      <c r="D111" s="17"/>
      <c r="E111" s="26" t="s">
        <v>511</v>
      </c>
      <c r="F111" s="17"/>
      <c r="G111" s="17"/>
      <c r="H111" s="22">
        <f t="shared" si="3"/>
      </c>
      <c r="I111" s="17"/>
      <c r="K111">
        <f t="shared" si="4"/>
      </c>
      <c r="L111" s="44">
        <f>IF(B111&lt;&gt;0,(VLOOKUP(K111,CELK!$K$10:$M$597,2,FALSE)),"")</f>
      </c>
      <c r="M111">
        <f>IF(B111&lt;&gt;0,(VLOOKUP(K111,CELK!$K$10:$M$597,3,FALSE)),"")</f>
      </c>
      <c r="N111">
        <f t="shared" si="5"/>
      </c>
    </row>
    <row r="112" spans="1:16" ht="12">
      <c r="A112" s="42" t="s">
        <v>47</v>
      </c>
      <c r="B112" s="19" t="s">
        <v>174</v>
      </c>
      <c r="C112" s="19" t="s">
        <v>512</v>
      </c>
      <c r="D112" s="17" t="s">
        <v>55</v>
      </c>
      <c r="E112" s="20" t="s">
        <v>513</v>
      </c>
      <c r="F112" s="21" t="s">
        <v>69</v>
      </c>
      <c r="G112" s="22">
        <v>6</v>
      </c>
      <c r="H112" s="22">
        <f t="shared" si="3"/>
        <v>0</v>
      </c>
      <c r="I112" s="22">
        <f>ROUND(ROUND(H112,2)*ROUND(G112,2),2)</f>
        <v>0</v>
      </c>
      <c r="K112" t="str">
        <f t="shared" si="4"/>
        <v>78382</v>
      </c>
      <c r="L112" s="44">
        <f>IF(B112&lt;&gt;0,(VLOOKUP(K112,CELK!$K$10:$M$597,2,FALSE)),"")</f>
        <v>410</v>
      </c>
      <c r="M112">
        <f>IF(B112&lt;&gt;0,(VLOOKUP(K112,CELK!$K$10:$M$597,3,FALSE)),"")</f>
        <v>0</v>
      </c>
      <c r="N112" t="str">
        <f t="shared" si="5"/>
        <v>=CELK!H410</v>
      </c>
      <c r="O112">
        <f>(I112*21)/100</f>
        <v>0</v>
      </c>
      <c r="P112" t="s">
        <v>26</v>
      </c>
    </row>
    <row r="113" spans="1:14" ht="12">
      <c r="A113" s="23" t="s">
        <v>52</v>
      </c>
      <c r="B113" s="17"/>
      <c r="C113" s="17"/>
      <c r="D113" s="17"/>
      <c r="E113" s="24" t="s">
        <v>55</v>
      </c>
      <c r="F113" s="17"/>
      <c r="G113" s="17"/>
      <c r="H113" s="22">
        <f t="shared" si="3"/>
      </c>
      <c r="I113" s="17"/>
      <c r="K113">
        <f t="shared" si="4"/>
      </c>
      <c r="L113" s="44">
        <f>IF(B113&lt;&gt;0,(VLOOKUP(K113,CELK!$K$10:$M$597,2,FALSE)),"")</f>
      </c>
      <c r="M113">
        <f>IF(B113&lt;&gt;0,(VLOOKUP(K113,CELK!$K$10:$M$597,3,FALSE)),"")</f>
      </c>
      <c r="N113">
        <f t="shared" si="5"/>
      </c>
    </row>
    <row r="114" spans="1:14" ht="12.75">
      <c r="A114" s="27" t="s">
        <v>54</v>
      </c>
      <c r="B114" s="17"/>
      <c r="C114" s="17"/>
      <c r="D114" s="17"/>
      <c r="E114" s="26" t="s">
        <v>514</v>
      </c>
      <c r="F114" s="17"/>
      <c r="G114" s="17"/>
      <c r="H114" s="22">
        <f t="shared" si="3"/>
      </c>
      <c r="I114" s="17"/>
      <c r="K114">
        <f t="shared" si="4"/>
      </c>
      <c r="L114" s="44">
        <f>IF(B114&lt;&gt;0,(VLOOKUP(K114,CELK!$K$10:$M$597,2,FALSE)),"")</f>
      </c>
      <c r="M114">
        <f>IF(B114&lt;&gt;0,(VLOOKUP(K114,CELK!$K$10:$M$597,3,FALSE)),"")</f>
      </c>
      <c r="N114">
        <f t="shared" si="5"/>
      </c>
    </row>
    <row r="115" spans="1:16" ht="12">
      <c r="A115" s="42" t="s">
        <v>47</v>
      </c>
      <c r="B115" s="19" t="s">
        <v>177</v>
      </c>
      <c r="C115" s="19" t="s">
        <v>190</v>
      </c>
      <c r="D115" s="17" t="s">
        <v>55</v>
      </c>
      <c r="E115" s="20" t="s">
        <v>191</v>
      </c>
      <c r="F115" s="21" t="s">
        <v>69</v>
      </c>
      <c r="G115" s="22">
        <v>7.02</v>
      </c>
      <c r="H115" s="22">
        <f t="shared" si="3"/>
        <v>0</v>
      </c>
      <c r="I115" s="22">
        <f>ROUND(ROUND(H115,2)*ROUND(G115,2),2)</f>
        <v>0</v>
      </c>
      <c r="K115" t="str">
        <f t="shared" si="4"/>
        <v>78383</v>
      </c>
      <c r="L115" s="44">
        <f>IF(B115&lt;&gt;0,(VLOOKUP(K115,CELK!$K$10:$M$597,2,FALSE)),"")</f>
        <v>413</v>
      </c>
      <c r="M115">
        <f>IF(B115&lt;&gt;0,(VLOOKUP(K115,CELK!$K$10:$M$597,3,FALSE)),"")</f>
        <v>0</v>
      </c>
      <c r="N115" t="str">
        <f t="shared" si="5"/>
        <v>=CELK!H413</v>
      </c>
      <c r="O115">
        <f>(I115*21)/100</f>
        <v>0</v>
      </c>
      <c r="P115" t="s">
        <v>26</v>
      </c>
    </row>
    <row r="116" spans="1:14" ht="12">
      <c r="A116" s="23" t="s">
        <v>52</v>
      </c>
      <c r="B116" s="17"/>
      <c r="C116" s="17"/>
      <c r="D116" s="17"/>
      <c r="E116" s="24" t="s">
        <v>55</v>
      </c>
      <c r="F116" s="17"/>
      <c r="G116" s="17"/>
      <c r="H116" s="22">
        <f t="shared" si="3"/>
      </c>
      <c r="I116" s="17"/>
      <c r="K116">
        <f t="shared" si="4"/>
      </c>
      <c r="L116" s="44">
        <f>IF(B116&lt;&gt;0,(VLOOKUP(K116,CELK!$K$10:$M$597,2,FALSE)),"")</f>
      </c>
      <c r="M116">
        <f>IF(B116&lt;&gt;0,(VLOOKUP(K116,CELK!$K$10:$M$597,3,FALSE)),"")</f>
      </c>
      <c r="N116">
        <f t="shared" si="5"/>
      </c>
    </row>
    <row r="117" spans="1:14" ht="12.75">
      <c r="A117" s="27" t="s">
        <v>54</v>
      </c>
      <c r="B117" s="17"/>
      <c r="C117" s="17"/>
      <c r="D117" s="17"/>
      <c r="E117" s="26" t="s">
        <v>515</v>
      </c>
      <c r="F117" s="17"/>
      <c r="G117" s="17"/>
      <c r="H117" s="22">
        <f t="shared" si="3"/>
      </c>
      <c r="I117" s="17"/>
      <c r="K117">
        <f t="shared" si="4"/>
      </c>
      <c r="L117" s="44">
        <f>IF(B117&lt;&gt;0,(VLOOKUP(K117,CELK!$K$10:$M$597,2,FALSE)),"")</f>
      </c>
      <c r="M117">
        <f>IF(B117&lt;&gt;0,(VLOOKUP(K117,CELK!$K$10:$M$597,3,FALSE)),"")</f>
      </c>
      <c r="N117">
        <f t="shared" si="5"/>
      </c>
    </row>
    <row r="118" spans="1:16" ht="12">
      <c r="A118" s="42" t="s">
        <v>47</v>
      </c>
      <c r="B118" s="19" t="s">
        <v>181</v>
      </c>
      <c r="C118" s="19" t="s">
        <v>516</v>
      </c>
      <c r="D118" s="17" t="s">
        <v>55</v>
      </c>
      <c r="E118" s="20" t="s">
        <v>517</v>
      </c>
      <c r="F118" s="21" t="s">
        <v>69</v>
      </c>
      <c r="G118" s="22">
        <v>3</v>
      </c>
      <c r="H118" s="22">
        <f t="shared" si="3"/>
        <v>0</v>
      </c>
      <c r="I118" s="22">
        <f>ROUND(ROUND(H118,2)*ROUND(G118,2),2)</f>
        <v>0</v>
      </c>
      <c r="K118" t="str">
        <f t="shared" si="4"/>
        <v>7838G</v>
      </c>
      <c r="L118" s="44">
        <f>IF(B118&lt;&gt;0,(VLOOKUP(K118,CELK!$K$10:$M$597,2,FALSE)),"")</f>
        <v>416</v>
      </c>
      <c r="M118">
        <f>IF(B118&lt;&gt;0,(VLOOKUP(K118,CELK!$K$10:$M$597,3,FALSE)),"")</f>
        <v>0</v>
      </c>
      <c r="N118" t="str">
        <f t="shared" si="5"/>
        <v>=CELK!H416</v>
      </c>
      <c r="O118">
        <f>(I118*21)/100</f>
        <v>0</v>
      </c>
      <c r="P118" t="s">
        <v>26</v>
      </c>
    </row>
    <row r="119" spans="1:14" ht="12">
      <c r="A119" s="23" t="s">
        <v>52</v>
      </c>
      <c r="B119" s="17"/>
      <c r="C119" s="17"/>
      <c r="D119" s="17"/>
      <c r="E119" s="24" t="s">
        <v>55</v>
      </c>
      <c r="F119" s="17"/>
      <c r="G119" s="17"/>
      <c r="H119" s="22">
        <f t="shared" si="3"/>
      </c>
      <c r="I119" s="17"/>
      <c r="K119">
        <f t="shared" si="4"/>
      </c>
      <c r="L119" s="44">
        <f>IF(B119&lt;&gt;0,(VLOOKUP(K119,CELK!$K$10:$M$597,2,FALSE)),"")</f>
      </c>
      <c r="M119">
        <f>IF(B119&lt;&gt;0,(VLOOKUP(K119,CELK!$K$10:$M$597,3,FALSE)),"")</f>
      </c>
      <c r="N119">
        <f t="shared" si="5"/>
      </c>
    </row>
    <row r="120" spans="1:14" ht="12.75">
      <c r="A120" s="25" t="s">
        <v>54</v>
      </c>
      <c r="B120" s="17"/>
      <c r="C120" s="17"/>
      <c r="D120" s="17"/>
      <c r="E120" s="26" t="s">
        <v>55</v>
      </c>
      <c r="F120" s="17"/>
      <c r="G120" s="17"/>
      <c r="H120" s="22">
        <f t="shared" si="3"/>
      </c>
      <c r="I120" s="17"/>
      <c r="K120">
        <f t="shared" si="4"/>
      </c>
      <c r="L120" s="44">
        <f>IF(B120&lt;&gt;0,(VLOOKUP(K120,CELK!$K$10:$M$597,2,FALSE)),"")</f>
      </c>
      <c r="M120">
        <f>IF(B120&lt;&gt;0,(VLOOKUP(K120,CELK!$K$10:$M$597,3,FALSE)),"")</f>
      </c>
      <c r="N120">
        <f t="shared" si="5"/>
      </c>
    </row>
    <row r="121" spans="1:18" ht="12.75" customHeight="1">
      <c r="A121" s="5" t="s">
        <v>45</v>
      </c>
      <c r="B121" s="35"/>
      <c r="C121" s="36" t="s">
        <v>75</v>
      </c>
      <c r="D121" s="35"/>
      <c r="E121" s="37" t="s">
        <v>518</v>
      </c>
      <c r="F121" s="35"/>
      <c r="G121" s="35"/>
      <c r="H121" s="22">
        <f t="shared" si="3"/>
      </c>
      <c r="I121" s="38">
        <f>0+Q121</f>
        <v>0</v>
      </c>
      <c r="K121">
        <f t="shared" si="4"/>
      </c>
      <c r="L121" s="44">
        <f>IF(B121&lt;&gt;0,(VLOOKUP(K121,CELK!$K$10:$M$597,2,FALSE)),"")</f>
      </c>
      <c r="M121">
        <f>IF(B121&lt;&gt;0,(VLOOKUP(K121,CELK!$K$10:$M$597,3,FALSE)),"")</f>
      </c>
      <c r="N121">
        <f t="shared" si="5"/>
      </c>
      <c r="O121">
        <f>0+R121</f>
        <v>0</v>
      </c>
      <c r="Q121">
        <f>0+I122+I125</f>
        <v>0</v>
      </c>
      <c r="R121">
        <f>0+O122+O125</f>
        <v>0</v>
      </c>
    </row>
    <row r="122" spans="1:16" ht="12">
      <c r="A122" s="42" t="s">
        <v>47</v>
      </c>
      <c r="B122" s="19" t="s">
        <v>185</v>
      </c>
      <c r="C122" s="19" t="s">
        <v>519</v>
      </c>
      <c r="D122" s="17" t="s">
        <v>55</v>
      </c>
      <c r="E122" s="20" t="s">
        <v>520</v>
      </c>
      <c r="F122" s="21" t="s">
        <v>104</v>
      </c>
      <c r="G122" s="22">
        <v>11.7</v>
      </c>
      <c r="H122" s="22">
        <f t="shared" si="3"/>
        <v>0</v>
      </c>
      <c r="I122" s="22">
        <f>ROUND(ROUND(H122,2)*ROUND(G122,2),2)</f>
        <v>0</v>
      </c>
      <c r="K122" t="str">
        <f t="shared" si="4"/>
        <v>87627</v>
      </c>
      <c r="L122" s="44">
        <f>IF(B122&lt;&gt;0,(VLOOKUP(K122,CELK!$K$10:$M$597,2,FALSE)),"")</f>
        <v>423</v>
      </c>
      <c r="M122">
        <f>IF(B122&lt;&gt;0,(VLOOKUP(K122,CELK!$K$10:$M$597,3,FALSE)),"")</f>
        <v>0</v>
      </c>
      <c r="N122" t="str">
        <f t="shared" si="5"/>
        <v>=CELK!H423</v>
      </c>
      <c r="O122">
        <f>(I122*21)/100</f>
        <v>0</v>
      </c>
      <c r="P122" t="s">
        <v>26</v>
      </c>
    </row>
    <row r="123" spans="1:14" ht="12">
      <c r="A123" s="23" t="s">
        <v>52</v>
      </c>
      <c r="B123" s="17"/>
      <c r="C123" s="17"/>
      <c r="D123" s="17"/>
      <c r="E123" s="24" t="s">
        <v>55</v>
      </c>
      <c r="F123" s="17"/>
      <c r="G123" s="17"/>
      <c r="H123" s="22">
        <f t="shared" si="3"/>
      </c>
      <c r="I123" s="17"/>
      <c r="K123">
        <f t="shared" si="4"/>
      </c>
      <c r="L123" s="44">
        <f>IF(B123&lt;&gt;0,(VLOOKUP(K123,CELK!$K$10:$M$597,2,FALSE)),"")</f>
      </c>
      <c r="M123">
        <f>IF(B123&lt;&gt;0,(VLOOKUP(K123,CELK!$K$10:$M$597,3,FALSE)),"")</f>
      </c>
      <c r="N123">
        <f t="shared" si="5"/>
      </c>
    </row>
    <row r="124" spans="1:14" ht="12.75">
      <c r="A124" s="27" t="s">
        <v>54</v>
      </c>
      <c r="B124" s="17"/>
      <c r="C124" s="17"/>
      <c r="D124" s="17"/>
      <c r="E124" s="26" t="s">
        <v>55</v>
      </c>
      <c r="F124" s="17"/>
      <c r="G124" s="17"/>
      <c r="H124" s="22">
        <f t="shared" si="3"/>
      </c>
      <c r="I124" s="17"/>
      <c r="K124">
        <f t="shared" si="4"/>
      </c>
      <c r="L124" s="44">
        <f>IF(B124&lt;&gt;0,(VLOOKUP(K124,CELK!$K$10:$M$597,2,FALSE)),"")</f>
      </c>
      <c r="M124">
        <f>IF(B124&lt;&gt;0,(VLOOKUP(K124,CELK!$K$10:$M$597,3,FALSE)),"")</f>
      </c>
      <c r="N124">
        <f t="shared" si="5"/>
      </c>
    </row>
    <row r="125" spans="1:16" ht="12">
      <c r="A125" s="42" t="s">
        <v>47</v>
      </c>
      <c r="B125" s="19" t="s">
        <v>189</v>
      </c>
      <c r="C125" s="19" t="s">
        <v>521</v>
      </c>
      <c r="D125" s="17" t="s">
        <v>55</v>
      </c>
      <c r="E125" s="20" t="s">
        <v>522</v>
      </c>
      <c r="F125" s="21" t="s">
        <v>104</v>
      </c>
      <c r="G125" s="22">
        <v>11.7</v>
      </c>
      <c r="H125" s="22">
        <f t="shared" si="3"/>
        <v>0</v>
      </c>
      <c r="I125" s="22">
        <f>ROUND(ROUND(H125,2)*ROUND(G125,2),2)</f>
        <v>0</v>
      </c>
      <c r="K125" t="str">
        <f t="shared" si="4"/>
        <v>87727</v>
      </c>
      <c r="L125" s="44">
        <f>IF(B125&lt;&gt;0,(VLOOKUP(K125,CELK!$K$10:$M$597,2,FALSE)),"")</f>
        <v>426</v>
      </c>
      <c r="M125">
        <f>IF(B125&lt;&gt;0,(VLOOKUP(K125,CELK!$K$10:$M$597,3,FALSE)),"")</f>
        <v>0</v>
      </c>
      <c r="N125" t="str">
        <f t="shared" si="5"/>
        <v>=CELK!H426</v>
      </c>
      <c r="O125">
        <f>(I125*21)/100</f>
        <v>0</v>
      </c>
      <c r="P125" t="s">
        <v>26</v>
      </c>
    </row>
    <row r="126" spans="1:14" ht="12">
      <c r="A126" s="23" t="s">
        <v>52</v>
      </c>
      <c r="B126" s="17"/>
      <c r="C126" s="17"/>
      <c r="D126" s="17"/>
      <c r="E126" s="24" t="s">
        <v>523</v>
      </c>
      <c r="F126" s="17"/>
      <c r="G126" s="17"/>
      <c r="H126" s="22">
        <f t="shared" si="3"/>
      </c>
      <c r="I126" s="17"/>
      <c r="K126">
        <f t="shared" si="4"/>
      </c>
      <c r="L126" s="44">
        <f>IF(B126&lt;&gt;0,(VLOOKUP(K126,CELK!$K$10:$M$597,2,FALSE)),"")</f>
      </c>
      <c r="M126">
        <f>IF(B126&lt;&gt;0,(VLOOKUP(K126,CELK!$K$10:$M$597,3,FALSE)),"")</f>
      </c>
      <c r="N126">
        <f t="shared" si="5"/>
      </c>
    </row>
    <row r="127" spans="1:14" ht="12.75">
      <c r="A127" s="25" t="s">
        <v>54</v>
      </c>
      <c r="B127" s="17"/>
      <c r="C127" s="17"/>
      <c r="D127" s="17"/>
      <c r="E127" s="26" t="s">
        <v>524</v>
      </c>
      <c r="F127" s="17"/>
      <c r="G127" s="17"/>
      <c r="H127" s="22">
        <f t="shared" si="3"/>
      </c>
      <c r="I127" s="17"/>
      <c r="K127">
        <f t="shared" si="4"/>
      </c>
      <c r="L127" s="44">
        <f>IF(B127&lt;&gt;0,(VLOOKUP(K127,CELK!$K$10:$M$597,2,FALSE)),"")</f>
      </c>
      <c r="M127">
        <f>IF(B127&lt;&gt;0,(VLOOKUP(K127,CELK!$K$10:$M$597,3,FALSE)),"")</f>
      </c>
      <c r="N127">
        <f t="shared" si="5"/>
      </c>
    </row>
    <row r="128" spans="1:18" ht="12.75" customHeight="1">
      <c r="A128" s="5" t="s">
        <v>45</v>
      </c>
      <c r="B128" s="35"/>
      <c r="C128" s="36" t="s">
        <v>42</v>
      </c>
      <c r="D128" s="35"/>
      <c r="E128" s="37" t="s">
        <v>193</v>
      </c>
      <c r="F128" s="35"/>
      <c r="G128" s="35"/>
      <c r="H128" s="22">
        <f t="shared" si="3"/>
      </c>
      <c r="I128" s="38">
        <f>0+Q128</f>
        <v>0</v>
      </c>
      <c r="K128">
        <f t="shared" si="4"/>
      </c>
      <c r="L128" s="44">
        <f>IF(B128&lt;&gt;0,(VLOOKUP(K128,CELK!$K$10:$M$597,2,FALSE)),"")</f>
      </c>
      <c r="M128">
        <f>IF(B128&lt;&gt;0,(VLOOKUP(K128,CELK!$K$10:$M$597,3,FALSE)),"")</f>
      </c>
      <c r="N128">
        <f t="shared" si="5"/>
      </c>
      <c r="O128">
        <f>0+R128</f>
        <v>0</v>
      </c>
      <c r="Q128">
        <f>0+I129+I132+I135+I138+I141+I144+I147+I150+I153+I156+I159+I162</f>
        <v>0</v>
      </c>
      <c r="R128">
        <f>0+O129+O132+O135+O138+O141+O144+O147+O150+O153+O156+O159+O162</f>
        <v>0</v>
      </c>
    </row>
    <row r="129" spans="1:16" ht="12">
      <c r="A129" s="42" t="s">
        <v>47</v>
      </c>
      <c r="B129" s="19" t="s">
        <v>194</v>
      </c>
      <c r="C129" s="19" t="s">
        <v>195</v>
      </c>
      <c r="D129" s="17" t="s">
        <v>55</v>
      </c>
      <c r="E129" s="20" t="s">
        <v>196</v>
      </c>
      <c r="F129" s="21" t="s">
        <v>104</v>
      </c>
      <c r="G129" s="22">
        <v>23.4</v>
      </c>
      <c r="H129" s="22">
        <f t="shared" si="3"/>
        <v>0</v>
      </c>
      <c r="I129" s="22">
        <f>ROUND(ROUND(H129,2)*ROUND(G129,2),2)</f>
        <v>0</v>
      </c>
      <c r="K129" t="str">
        <f t="shared" si="4"/>
        <v>9112B1</v>
      </c>
      <c r="L129" s="44">
        <f>IF(B129&lt;&gt;0,(VLOOKUP(K129,CELK!$K$10:$M$597,2,FALSE)),"")</f>
        <v>436</v>
      </c>
      <c r="M129">
        <f>IF(B129&lt;&gt;0,(VLOOKUP(K129,CELK!$K$10:$M$597,3,FALSE)),"")</f>
        <v>0</v>
      </c>
      <c r="N129" t="str">
        <f t="shared" si="5"/>
        <v>=CELK!H436</v>
      </c>
      <c r="O129">
        <f>(I129*21)/100</f>
        <v>0</v>
      </c>
      <c r="P129" t="s">
        <v>26</v>
      </c>
    </row>
    <row r="130" spans="1:14" ht="12">
      <c r="A130" s="23" t="s">
        <v>52</v>
      </c>
      <c r="B130" s="17"/>
      <c r="C130" s="17"/>
      <c r="D130" s="17"/>
      <c r="E130" s="24" t="s">
        <v>525</v>
      </c>
      <c r="F130" s="17"/>
      <c r="G130" s="17"/>
      <c r="H130" s="22">
        <f t="shared" si="3"/>
      </c>
      <c r="I130" s="17"/>
      <c r="K130">
        <f t="shared" si="4"/>
      </c>
      <c r="L130" s="44">
        <f>IF(B130&lt;&gt;0,(VLOOKUP(K130,CELK!$K$10:$M$597,2,FALSE)),"")</f>
      </c>
      <c r="M130">
        <f>IF(B130&lt;&gt;0,(VLOOKUP(K130,CELK!$K$10:$M$597,3,FALSE)),"")</f>
      </c>
      <c r="N130">
        <f t="shared" si="5"/>
      </c>
    </row>
    <row r="131" spans="1:14" ht="12.75">
      <c r="A131" s="27" t="s">
        <v>54</v>
      </c>
      <c r="B131" s="17"/>
      <c r="C131" s="17"/>
      <c r="D131" s="17"/>
      <c r="E131" s="26" t="s">
        <v>526</v>
      </c>
      <c r="F131" s="17"/>
      <c r="G131" s="17"/>
      <c r="H131" s="22">
        <f t="shared" si="3"/>
      </c>
      <c r="I131" s="17"/>
      <c r="K131">
        <f t="shared" si="4"/>
      </c>
      <c r="L131" s="44">
        <f>IF(B131&lt;&gt;0,(VLOOKUP(K131,CELK!$K$10:$M$597,2,FALSE)),"")</f>
      </c>
      <c r="M131">
        <f>IF(B131&lt;&gt;0,(VLOOKUP(K131,CELK!$K$10:$M$597,3,FALSE)),"")</f>
      </c>
      <c r="N131">
        <f t="shared" si="5"/>
      </c>
    </row>
    <row r="132" spans="1:16" ht="24.75">
      <c r="A132" s="42" t="s">
        <v>47</v>
      </c>
      <c r="B132" s="19" t="s">
        <v>198</v>
      </c>
      <c r="C132" s="19" t="s">
        <v>527</v>
      </c>
      <c r="D132" s="17" t="s">
        <v>55</v>
      </c>
      <c r="E132" s="20" t="s">
        <v>528</v>
      </c>
      <c r="F132" s="21" t="s">
        <v>104</v>
      </c>
      <c r="G132" s="22">
        <v>23.4</v>
      </c>
      <c r="H132" s="22">
        <f t="shared" si="3"/>
        <v>0</v>
      </c>
      <c r="I132" s="22">
        <f>ROUND(ROUND(H132,2)*ROUND(G132,2),2)</f>
        <v>0</v>
      </c>
      <c r="K132" t="str">
        <f t="shared" si="4"/>
        <v>9112B2</v>
      </c>
      <c r="L132" s="44">
        <f>IF(B132&lt;&gt;0,(VLOOKUP(K132,CELK!$K$10:$M$597,2,FALSE)),"")</f>
        <v>439</v>
      </c>
      <c r="M132">
        <f>IF(B132&lt;&gt;0,(VLOOKUP(K132,CELK!$K$10:$M$597,3,FALSE)),"")</f>
        <v>0</v>
      </c>
      <c r="N132" t="str">
        <f t="shared" si="5"/>
        <v>=CELK!H439</v>
      </c>
      <c r="O132">
        <f>(I132*21)/100</f>
        <v>0</v>
      </c>
      <c r="P132" t="s">
        <v>26</v>
      </c>
    </row>
    <row r="133" spans="1:14" ht="12">
      <c r="A133" s="23" t="s">
        <v>52</v>
      </c>
      <c r="B133" s="17"/>
      <c r="C133" s="17"/>
      <c r="D133" s="17"/>
      <c r="E133" s="24" t="s">
        <v>410</v>
      </c>
      <c r="F133" s="17"/>
      <c r="G133" s="17"/>
      <c r="H133" s="22">
        <f t="shared" si="3"/>
      </c>
      <c r="I133" s="17"/>
      <c r="K133">
        <f t="shared" si="4"/>
      </c>
      <c r="L133" s="44">
        <f>IF(B133&lt;&gt;0,(VLOOKUP(K133,CELK!$K$10:$M$597,2,FALSE)),"")</f>
      </c>
      <c r="M133">
        <f>IF(B133&lt;&gt;0,(VLOOKUP(K133,CELK!$K$10:$M$597,3,FALSE)),"")</f>
      </c>
      <c r="N133">
        <f t="shared" si="5"/>
      </c>
    </row>
    <row r="134" spans="1:14" ht="12.75">
      <c r="A134" s="27" t="s">
        <v>54</v>
      </c>
      <c r="B134" s="17"/>
      <c r="C134" s="17"/>
      <c r="D134" s="17"/>
      <c r="E134" s="26" t="s">
        <v>526</v>
      </c>
      <c r="F134" s="17"/>
      <c r="G134" s="17"/>
      <c r="H134" s="22">
        <f t="shared" si="3"/>
      </c>
      <c r="I134" s="17"/>
      <c r="K134">
        <f t="shared" si="4"/>
      </c>
      <c r="L134" s="44">
        <f>IF(B134&lt;&gt;0,(VLOOKUP(K134,CELK!$K$10:$M$597,2,FALSE)),"")</f>
      </c>
      <c r="M134">
        <f>IF(B134&lt;&gt;0,(VLOOKUP(K134,CELK!$K$10:$M$597,3,FALSE)),"")</f>
      </c>
      <c r="N134">
        <f t="shared" si="5"/>
      </c>
    </row>
    <row r="135" spans="1:16" ht="12">
      <c r="A135" s="42" t="s">
        <v>47</v>
      </c>
      <c r="B135" s="19" t="s">
        <v>202</v>
      </c>
      <c r="C135" s="19" t="s">
        <v>199</v>
      </c>
      <c r="D135" s="17" t="s">
        <v>55</v>
      </c>
      <c r="E135" s="20" t="s">
        <v>200</v>
      </c>
      <c r="F135" s="21" t="s">
        <v>104</v>
      </c>
      <c r="G135" s="22">
        <v>23.4</v>
      </c>
      <c r="H135" s="22">
        <f t="shared" si="3"/>
        <v>0</v>
      </c>
      <c r="I135" s="22">
        <f>ROUND(ROUND(H135,2)*ROUND(G135,2),2)</f>
        <v>0</v>
      </c>
      <c r="K135" t="str">
        <f t="shared" si="4"/>
        <v>9112B3</v>
      </c>
      <c r="L135" s="44">
        <f>IF(B135&lt;&gt;0,(VLOOKUP(K135,CELK!$K$10:$M$597,2,FALSE)),"")</f>
        <v>442</v>
      </c>
      <c r="M135">
        <f>IF(B135&lt;&gt;0,(VLOOKUP(K135,CELK!$K$10:$M$597,3,FALSE)),"")</f>
        <v>0</v>
      </c>
      <c r="N135" t="str">
        <f t="shared" si="5"/>
        <v>=CELK!H442</v>
      </c>
      <c r="O135">
        <f>(I135*21)/100</f>
        <v>0</v>
      </c>
      <c r="P135" t="s">
        <v>26</v>
      </c>
    </row>
    <row r="136" spans="1:14" ht="24.75">
      <c r="A136" s="23" t="s">
        <v>52</v>
      </c>
      <c r="B136" s="17"/>
      <c r="C136" s="17"/>
      <c r="D136" s="17"/>
      <c r="E136" s="24" t="s">
        <v>201</v>
      </c>
      <c r="F136" s="17"/>
      <c r="G136" s="17"/>
      <c r="H136" s="22">
        <f t="shared" si="3"/>
      </c>
      <c r="I136" s="17"/>
      <c r="K136">
        <f t="shared" si="4"/>
      </c>
      <c r="L136" s="44">
        <f>IF(B136&lt;&gt;0,(VLOOKUP(K136,CELK!$K$10:$M$597,2,FALSE)),"")</f>
      </c>
      <c r="M136">
        <f>IF(B136&lt;&gt;0,(VLOOKUP(K136,CELK!$K$10:$M$597,3,FALSE)),"")</f>
      </c>
      <c r="N136">
        <f t="shared" si="5"/>
      </c>
    </row>
    <row r="137" spans="1:14" ht="12.75">
      <c r="A137" s="27" t="s">
        <v>54</v>
      </c>
      <c r="B137" s="17"/>
      <c r="C137" s="17"/>
      <c r="D137" s="17"/>
      <c r="E137" s="26" t="s">
        <v>526</v>
      </c>
      <c r="F137" s="17"/>
      <c r="G137" s="17"/>
      <c r="H137" s="22">
        <f t="shared" si="3"/>
      </c>
      <c r="I137" s="17"/>
      <c r="K137">
        <f t="shared" si="4"/>
      </c>
      <c r="L137" s="44">
        <f>IF(B137&lt;&gt;0,(VLOOKUP(K137,CELK!$K$10:$M$597,2,FALSE)),"")</f>
      </c>
      <c r="M137">
        <f>IF(B137&lt;&gt;0,(VLOOKUP(K137,CELK!$K$10:$M$597,3,FALSE)),"")</f>
      </c>
      <c r="N137">
        <f t="shared" si="5"/>
      </c>
    </row>
    <row r="138" spans="1:16" ht="24.75">
      <c r="A138" s="42" t="s">
        <v>47</v>
      </c>
      <c r="B138" s="19" t="s">
        <v>205</v>
      </c>
      <c r="C138" s="19" t="s">
        <v>529</v>
      </c>
      <c r="D138" s="17" t="s">
        <v>55</v>
      </c>
      <c r="E138" s="20" t="s">
        <v>530</v>
      </c>
      <c r="F138" s="21" t="s">
        <v>104</v>
      </c>
      <c r="G138" s="22">
        <v>15</v>
      </c>
      <c r="H138" s="22">
        <f t="shared" si="3"/>
        <v>0</v>
      </c>
      <c r="I138" s="22">
        <f>ROUND(ROUND(H138,2)*ROUND(G138,2),2)</f>
        <v>0</v>
      </c>
      <c r="K138" t="str">
        <f t="shared" si="4"/>
        <v>911FC2</v>
      </c>
      <c r="L138" s="44">
        <f>IF(B138&lt;&gt;0,(VLOOKUP(K138,CELK!$K$10:$M$597,2,FALSE)),"")</f>
        <v>469</v>
      </c>
      <c r="M138">
        <f>IF(B138&lt;&gt;0,(VLOOKUP(K138,CELK!$K$10:$M$597,3,FALSE)),"")</f>
        <v>0</v>
      </c>
      <c r="N138" t="str">
        <f t="shared" si="5"/>
        <v>=CELK!H469</v>
      </c>
      <c r="O138">
        <f>(I138*21)/100</f>
        <v>0</v>
      </c>
      <c r="P138" t="s">
        <v>26</v>
      </c>
    </row>
    <row r="139" spans="1:14" ht="12">
      <c r="A139" s="23" t="s">
        <v>52</v>
      </c>
      <c r="B139" s="17"/>
      <c r="C139" s="17"/>
      <c r="D139" s="17"/>
      <c r="E139" s="24" t="s">
        <v>55</v>
      </c>
      <c r="F139" s="17"/>
      <c r="G139" s="17"/>
      <c r="H139" s="22">
        <f aca="true" t="shared" si="6" ref="H139:H164">M139</f>
      </c>
      <c r="I139" s="17"/>
      <c r="K139">
        <f aca="true" t="shared" si="7" ref="K139:K164">IF(B139&lt;&gt;0,C139&amp;D139,"")</f>
      </c>
      <c r="L139" s="44">
        <f>IF(B139&lt;&gt;0,(VLOOKUP(K139,CELK!$K$10:$M$597,2,FALSE)),"")</f>
      </c>
      <c r="M139">
        <f>IF(B139&lt;&gt;0,(VLOOKUP(K139,CELK!$K$10:$M$597,3,FALSE)),"")</f>
      </c>
      <c r="N139">
        <f aca="true" t="shared" si="8" ref="N139:N164">IF(B139&lt;&gt;0,"=CELK!H"&amp;L139,"")</f>
      </c>
    </row>
    <row r="140" spans="1:14" ht="12.75">
      <c r="A140" s="27" t="s">
        <v>54</v>
      </c>
      <c r="B140" s="17"/>
      <c r="C140" s="17"/>
      <c r="D140" s="17"/>
      <c r="E140" s="26" t="s">
        <v>55</v>
      </c>
      <c r="F140" s="17"/>
      <c r="G140" s="17"/>
      <c r="H140" s="22">
        <f t="shared" si="6"/>
      </c>
      <c r="I140" s="17"/>
      <c r="K140">
        <f t="shared" si="7"/>
      </c>
      <c r="L140" s="44">
        <f>IF(B140&lt;&gt;0,(VLOOKUP(K140,CELK!$K$10:$M$597,2,FALSE)),"")</f>
      </c>
      <c r="M140">
        <f>IF(B140&lt;&gt;0,(VLOOKUP(K140,CELK!$K$10:$M$597,3,FALSE)),"")</f>
      </c>
      <c r="N140">
        <f t="shared" si="8"/>
      </c>
    </row>
    <row r="141" spans="1:16" ht="12">
      <c r="A141" s="42" t="s">
        <v>47</v>
      </c>
      <c r="B141" s="19" t="s">
        <v>209</v>
      </c>
      <c r="C141" s="19" t="s">
        <v>206</v>
      </c>
      <c r="D141" s="17" t="s">
        <v>55</v>
      </c>
      <c r="E141" s="20" t="s">
        <v>207</v>
      </c>
      <c r="F141" s="21" t="s">
        <v>104</v>
      </c>
      <c r="G141" s="22">
        <v>15</v>
      </c>
      <c r="H141" s="22">
        <f t="shared" si="6"/>
        <v>0</v>
      </c>
      <c r="I141" s="22">
        <f>ROUND(ROUND(H141,2)*ROUND(G141,2),2)</f>
        <v>0</v>
      </c>
      <c r="K141" t="str">
        <f t="shared" si="7"/>
        <v>911FC3</v>
      </c>
      <c r="L141" s="44">
        <f>IF(B141&lt;&gt;0,(VLOOKUP(K141,CELK!$K$10:$M$597,2,FALSE)),"")</f>
        <v>472</v>
      </c>
      <c r="M141">
        <f>IF(B141&lt;&gt;0,(VLOOKUP(K141,CELK!$K$10:$M$597,3,FALSE)),"")</f>
        <v>0</v>
      </c>
      <c r="N141" t="str">
        <f t="shared" si="8"/>
        <v>=CELK!H472</v>
      </c>
      <c r="O141">
        <f>(I141*21)/100</f>
        <v>0</v>
      </c>
      <c r="P141" t="s">
        <v>26</v>
      </c>
    </row>
    <row r="142" spans="1:14" ht="12">
      <c r="A142" s="23" t="s">
        <v>52</v>
      </c>
      <c r="B142" s="17"/>
      <c r="C142" s="17"/>
      <c r="D142" s="17"/>
      <c r="E142" s="24" t="s">
        <v>208</v>
      </c>
      <c r="F142" s="17"/>
      <c r="G142" s="17"/>
      <c r="H142" s="22">
        <f t="shared" si="6"/>
      </c>
      <c r="I142" s="17"/>
      <c r="K142">
        <f t="shared" si="7"/>
      </c>
      <c r="L142" s="44">
        <f>IF(B142&lt;&gt;0,(VLOOKUP(K142,CELK!$K$10:$M$597,2,FALSE)),"")</f>
      </c>
      <c r="M142">
        <f>IF(B142&lt;&gt;0,(VLOOKUP(K142,CELK!$K$10:$M$597,3,FALSE)),"")</f>
      </c>
      <c r="N142">
        <f t="shared" si="8"/>
      </c>
    </row>
    <row r="143" spans="1:14" ht="12.75">
      <c r="A143" s="27" t="s">
        <v>54</v>
      </c>
      <c r="B143" s="17"/>
      <c r="C143" s="17"/>
      <c r="D143" s="17"/>
      <c r="E143" s="26" t="s">
        <v>55</v>
      </c>
      <c r="F143" s="17"/>
      <c r="G143" s="17"/>
      <c r="H143" s="22">
        <f t="shared" si="6"/>
      </c>
      <c r="I143" s="17"/>
      <c r="K143">
        <f t="shared" si="7"/>
      </c>
      <c r="L143" s="44">
        <f>IF(B143&lt;&gt;0,(VLOOKUP(K143,CELK!$K$10:$M$597,2,FALSE)),"")</f>
      </c>
      <c r="M143">
        <f>IF(B143&lt;&gt;0,(VLOOKUP(K143,CELK!$K$10:$M$597,3,FALSE)),"")</f>
      </c>
      <c r="N143">
        <f t="shared" si="8"/>
      </c>
    </row>
    <row r="144" spans="1:16" ht="12">
      <c r="A144" s="42" t="s">
        <v>47</v>
      </c>
      <c r="B144" s="19" t="s">
        <v>213</v>
      </c>
      <c r="C144" s="19" t="s">
        <v>531</v>
      </c>
      <c r="D144" s="17" t="s">
        <v>55</v>
      </c>
      <c r="E144" s="20" t="s">
        <v>532</v>
      </c>
      <c r="F144" s="21" t="s">
        <v>533</v>
      </c>
      <c r="G144" s="22">
        <v>315</v>
      </c>
      <c r="H144" s="22">
        <f t="shared" si="6"/>
        <v>0</v>
      </c>
      <c r="I144" s="22">
        <f>ROUND(ROUND(H144,2)*ROUND(G144,2),2)</f>
        <v>0</v>
      </c>
      <c r="K144" t="str">
        <f t="shared" si="7"/>
        <v>911FC9</v>
      </c>
      <c r="L144" s="44">
        <f>IF(B144&lt;&gt;0,(VLOOKUP(K144,CELK!$K$10:$M$597,2,FALSE)),"")</f>
        <v>475</v>
      </c>
      <c r="M144">
        <f>IF(B144&lt;&gt;0,(VLOOKUP(K144,CELK!$K$10:$M$597,3,FALSE)),"")</f>
        <v>0</v>
      </c>
      <c r="N144" t="str">
        <f t="shared" si="8"/>
        <v>=CELK!H475</v>
      </c>
      <c r="O144">
        <f>(I144*21)/100</f>
        <v>0</v>
      </c>
      <c r="P144" t="s">
        <v>26</v>
      </c>
    </row>
    <row r="145" spans="1:14" ht="12">
      <c r="A145" s="23" t="s">
        <v>52</v>
      </c>
      <c r="B145" s="17"/>
      <c r="C145" s="17"/>
      <c r="D145" s="17"/>
      <c r="E145" s="24" t="s">
        <v>55</v>
      </c>
      <c r="F145" s="17"/>
      <c r="G145" s="17"/>
      <c r="H145" s="22">
        <f t="shared" si="6"/>
      </c>
      <c r="I145" s="17"/>
      <c r="K145">
        <f t="shared" si="7"/>
      </c>
      <c r="L145" s="44">
        <f>IF(B145&lt;&gt;0,(VLOOKUP(K145,CELK!$K$10:$M$597,2,FALSE)),"")</f>
      </c>
      <c r="M145">
        <f>IF(B145&lt;&gt;0,(VLOOKUP(K145,CELK!$K$10:$M$597,3,FALSE)),"")</f>
      </c>
      <c r="N145">
        <f t="shared" si="8"/>
      </c>
    </row>
    <row r="146" spans="1:14" ht="12.75">
      <c r="A146" s="27" t="s">
        <v>54</v>
      </c>
      <c r="B146" s="17"/>
      <c r="C146" s="17"/>
      <c r="D146" s="17"/>
      <c r="E146" s="26" t="s">
        <v>534</v>
      </c>
      <c r="F146" s="17"/>
      <c r="G146" s="17"/>
      <c r="H146" s="22">
        <f t="shared" si="6"/>
      </c>
      <c r="I146" s="17"/>
      <c r="K146">
        <f t="shared" si="7"/>
      </c>
      <c r="L146" s="44">
        <f>IF(B146&lt;&gt;0,(VLOOKUP(K146,CELK!$K$10:$M$597,2,FALSE)),"")</f>
      </c>
      <c r="M146">
        <f>IF(B146&lt;&gt;0,(VLOOKUP(K146,CELK!$K$10:$M$597,3,FALSE)),"")</f>
      </c>
      <c r="N146">
        <f t="shared" si="8"/>
      </c>
    </row>
    <row r="147" spans="1:16" ht="12">
      <c r="A147" s="42" t="s">
        <v>47</v>
      </c>
      <c r="B147" s="19" t="s">
        <v>218</v>
      </c>
      <c r="C147" s="19" t="s">
        <v>535</v>
      </c>
      <c r="D147" s="17" t="s">
        <v>55</v>
      </c>
      <c r="E147" s="20" t="s">
        <v>536</v>
      </c>
      <c r="F147" s="21" t="s">
        <v>104</v>
      </c>
      <c r="G147" s="22">
        <v>12.7</v>
      </c>
      <c r="H147" s="22">
        <f t="shared" si="6"/>
        <v>0</v>
      </c>
      <c r="I147" s="22">
        <f>ROUND(ROUND(H147,2)*ROUND(G147,2),2)</f>
        <v>0</v>
      </c>
      <c r="K147" t="str">
        <f t="shared" si="7"/>
        <v>919112</v>
      </c>
      <c r="L147" s="44">
        <f>IF(B147&lt;&gt;0,(VLOOKUP(K147,CELK!$K$10:$M$597,2,FALSE)),"")</f>
        <v>493</v>
      </c>
      <c r="M147">
        <f>IF(B147&lt;&gt;0,(VLOOKUP(K147,CELK!$K$10:$M$597,3,FALSE)),"")</f>
        <v>0</v>
      </c>
      <c r="N147" t="str">
        <f t="shared" si="8"/>
        <v>=CELK!H493</v>
      </c>
      <c r="O147">
        <f>(I147*21)/100</f>
        <v>0</v>
      </c>
      <c r="P147" t="s">
        <v>26</v>
      </c>
    </row>
    <row r="148" spans="1:14" ht="12">
      <c r="A148" s="23" t="s">
        <v>52</v>
      </c>
      <c r="B148" s="17"/>
      <c r="C148" s="17"/>
      <c r="D148" s="17"/>
      <c r="E148" s="24" t="s">
        <v>55</v>
      </c>
      <c r="F148" s="17"/>
      <c r="G148" s="17"/>
      <c r="H148" s="22">
        <f t="shared" si="6"/>
      </c>
      <c r="I148" s="17"/>
      <c r="K148">
        <f t="shared" si="7"/>
      </c>
      <c r="L148" s="44">
        <f>IF(B148&lt;&gt;0,(VLOOKUP(K148,CELK!$K$10:$M$597,2,FALSE)),"")</f>
      </c>
      <c r="M148">
        <f>IF(B148&lt;&gt;0,(VLOOKUP(K148,CELK!$K$10:$M$597,3,FALSE)),"")</f>
      </c>
      <c r="N148">
        <f t="shared" si="8"/>
      </c>
    </row>
    <row r="149" spans="1:14" ht="12.75">
      <c r="A149" s="27" t="s">
        <v>54</v>
      </c>
      <c r="B149" s="17"/>
      <c r="C149" s="17"/>
      <c r="D149" s="17"/>
      <c r="E149" s="26" t="s">
        <v>537</v>
      </c>
      <c r="F149" s="17"/>
      <c r="G149" s="17"/>
      <c r="H149" s="22">
        <f t="shared" si="6"/>
      </c>
      <c r="I149" s="17"/>
      <c r="K149">
        <f t="shared" si="7"/>
      </c>
      <c r="L149" s="44">
        <f>IF(B149&lt;&gt;0,(VLOOKUP(K149,CELK!$K$10:$M$597,2,FALSE)),"")</f>
      </c>
      <c r="M149">
        <f>IF(B149&lt;&gt;0,(VLOOKUP(K149,CELK!$K$10:$M$597,3,FALSE)),"")</f>
      </c>
      <c r="N149">
        <f t="shared" si="8"/>
      </c>
    </row>
    <row r="150" spans="1:16" ht="12">
      <c r="A150" s="42" t="s">
        <v>47</v>
      </c>
      <c r="B150" s="19" t="s">
        <v>222</v>
      </c>
      <c r="C150" s="19" t="s">
        <v>317</v>
      </c>
      <c r="D150" s="17" t="s">
        <v>55</v>
      </c>
      <c r="E150" s="20" t="s">
        <v>318</v>
      </c>
      <c r="F150" s="21" t="s">
        <v>104</v>
      </c>
      <c r="G150" s="22">
        <v>24.4</v>
      </c>
      <c r="H150" s="22">
        <f t="shared" si="6"/>
        <v>0</v>
      </c>
      <c r="I150" s="22">
        <f>ROUND(ROUND(H150,2)*ROUND(G150,2),2)</f>
        <v>0</v>
      </c>
      <c r="K150" t="str">
        <f t="shared" si="7"/>
        <v>931328</v>
      </c>
      <c r="L150" s="44">
        <f>IF(B150&lt;&gt;0,(VLOOKUP(K150,CELK!$K$10:$M$597,2,FALSE)),"")</f>
        <v>502</v>
      </c>
      <c r="M150">
        <f>IF(B150&lt;&gt;0,(VLOOKUP(K150,CELK!$K$10:$M$597,3,FALSE)),"")</f>
        <v>0</v>
      </c>
      <c r="N150" t="str">
        <f t="shared" si="8"/>
        <v>=CELK!H502</v>
      </c>
      <c r="O150">
        <f>(I150*21)/100</f>
        <v>0</v>
      </c>
      <c r="P150" t="s">
        <v>26</v>
      </c>
    </row>
    <row r="151" spans="1:14" ht="12">
      <c r="A151" s="23" t="s">
        <v>52</v>
      </c>
      <c r="B151" s="17"/>
      <c r="C151" s="17"/>
      <c r="D151" s="17"/>
      <c r="E151" s="24" t="s">
        <v>55</v>
      </c>
      <c r="F151" s="17"/>
      <c r="G151" s="17"/>
      <c r="H151" s="22">
        <f t="shared" si="6"/>
      </c>
      <c r="I151" s="17"/>
      <c r="K151">
        <f t="shared" si="7"/>
      </c>
      <c r="L151" s="44">
        <f>IF(B151&lt;&gt;0,(VLOOKUP(K151,CELK!$K$10:$M$597,2,FALSE)),"")</f>
      </c>
      <c r="M151">
        <f>IF(B151&lt;&gt;0,(VLOOKUP(K151,CELK!$K$10:$M$597,3,FALSE)),"")</f>
      </c>
      <c r="N151">
        <f t="shared" si="8"/>
      </c>
    </row>
    <row r="152" spans="1:14" ht="39">
      <c r="A152" s="27" t="s">
        <v>54</v>
      </c>
      <c r="B152" s="17"/>
      <c r="C152" s="17"/>
      <c r="D152" s="17"/>
      <c r="E152" s="26" t="s">
        <v>538</v>
      </c>
      <c r="F152" s="17"/>
      <c r="G152" s="17"/>
      <c r="H152" s="22">
        <f t="shared" si="6"/>
      </c>
      <c r="I152" s="17"/>
      <c r="K152">
        <f t="shared" si="7"/>
      </c>
      <c r="L152" s="44">
        <f>IF(B152&lt;&gt;0,(VLOOKUP(K152,CELK!$K$10:$M$597,2,FALSE)),"")</f>
      </c>
      <c r="M152">
        <f>IF(B152&lt;&gt;0,(VLOOKUP(K152,CELK!$K$10:$M$597,3,FALSE)),"")</f>
      </c>
      <c r="N152">
        <f t="shared" si="8"/>
      </c>
    </row>
    <row r="153" spans="1:16" ht="12">
      <c r="A153" s="42" t="s">
        <v>47</v>
      </c>
      <c r="B153" s="19" t="s">
        <v>227</v>
      </c>
      <c r="C153" s="19" t="s">
        <v>235</v>
      </c>
      <c r="D153" s="17" t="s">
        <v>55</v>
      </c>
      <c r="E153" s="20" t="s">
        <v>236</v>
      </c>
      <c r="F153" s="21" t="s">
        <v>69</v>
      </c>
      <c r="G153" s="22">
        <v>23.4</v>
      </c>
      <c r="H153" s="22">
        <f t="shared" si="6"/>
        <v>0</v>
      </c>
      <c r="I153" s="22">
        <f>ROUND(ROUND(H153,2)*ROUND(G153,2),2)</f>
        <v>0</v>
      </c>
      <c r="K153" t="str">
        <f t="shared" si="7"/>
        <v>93852</v>
      </c>
      <c r="L153" s="44">
        <f>IF(B153&lt;&gt;0,(VLOOKUP(K153,CELK!$K$10:$M$597,2,FALSE)),"")</f>
        <v>544</v>
      </c>
      <c r="M153">
        <f>IF(B153&lt;&gt;0,(VLOOKUP(K153,CELK!$K$10:$M$597,3,FALSE)),"")</f>
        <v>0</v>
      </c>
      <c r="N153" t="str">
        <f t="shared" si="8"/>
        <v>=CELK!H544</v>
      </c>
      <c r="O153">
        <f>(I153*21)/100</f>
        <v>0</v>
      </c>
      <c r="P153" t="s">
        <v>26</v>
      </c>
    </row>
    <row r="154" spans="1:14" ht="12">
      <c r="A154" s="23" t="s">
        <v>52</v>
      </c>
      <c r="B154" s="17"/>
      <c r="C154" s="17"/>
      <c r="D154" s="17"/>
      <c r="E154" s="24" t="s">
        <v>237</v>
      </c>
      <c r="F154" s="17"/>
      <c r="G154" s="17"/>
      <c r="H154" s="22">
        <f t="shared" si="6"/>
      </c>
      <c r="I154" s="17"/>
      <c r="K154">
        <f t="shared" si="7"/>
      </c>
      <c r="L154" s="44">
        <f>IF(B154&lt;&gt;0,(VLOOKUP(K154,CELK!$K$10:$M$597,2,FALSE)),"")</f>
      </c>
      <c r="M154">
        <f>IF(B154&lt;&gt;0,(VLOOKUP(K154,CELK!$K$10:$M$597,3,FALSE)),"")</f>
      </c>
      <c r="N154">
        <f t="shared" si="8"/>
      </c>
    </row>
    <row r="155" spans="1:14" ht="12.75">
      <c r="A155" s="27" t="s">
        <v>54</v>
      </c>
      <c r="B155" s="17"/>
      <c r="C155" s="17"/>
      <c r="D155" s="17"/>
      <c r="E155" s="26" t="s">
        <v>539</v>
      </c>
      <c r="F155" s="17"/>
      <c r="G155" s="17"/>
      <c r="H155" s="22">
        <f t="shared" si="6"/>
      </c>
      <c r="I155" s="17"/>
      <c r="K155">
        <f t="shared" si="7"/>
      </c>
      <c r="L155" s="44">
        <f>IF(B155&lt;&gt;0,(VLOOKUP(K155,CELK!$K$10:$M$597,2,FALSE)),"")</f>
      </c>
      <c r="M155">
        <f>IF(B155&lt;&gt;0,(VLOOKUP(K155,CELK!$K$10:$M$597,3,FALSE)),"")</f>
      </c>
      <c r="N155">
        <f t="shared" si="8"/>
      </c>
    </row>
    <row r="156" spans="1:16" ht="12">
      <c r="A156" s="42" t="s">
        <v>47</v>
      </c>
      <c r="B156" s="19" t="s">
        <v>231</v>
      </c>
      <c r="C156" s="19" t="s">
        <v>239</v>
      </c>
      <c r="D156" s="17" t="s">
        <v>55</v>
      </c>
      <c r="E156" s="20" t="s">
        <v>240</v>
      </c>
      <c r="F156" s="21" t="s">
        <v>69</v>
      </c>
      <c r="G156" s="22">
        <v>47.18</v>
      </c>
      <c r="H156" s="22">
        <f t="shared" si="6"/>
        <v>0</v>
      </c>
      <c r="I156" s="22">
        <f>ROUND(ROUND(H156,2)*ROUND(G156,2),2)</f>
        <v>0</v>
      </c>
      <c r="K156" t="str">
        <f t="shared" si="7"/>
        <v>938544</v>
      </c>
      <c r="L156" s="44">
        <f>IF(B156&lt;&gt;0,(VLOOKUP(K156,CELK!$K$10:$M$597,2,FALSE)),"")</f>
        <v>550</v>
      </c>
      <c r="M156">
        <f>IF(B156&lt;&gt;0,(VLOOKUP(K156,CELK!$K$10:$M$597,3,FALSE)),"")</f>
        <v>0</v>
      </c>
      <c r="N156" t="str">
        <f t="shared" si="8"/>
        <v>=CELK!H550</v>
      </c>
      <c r="O156">
        <f>(I156*21)/100</f>
        <v>0</v>
      </c>
      <c r="P156" t="s">
        <v>26</v>
      </c>
    </row>
    <row r="157" spans="1:14" ht="12">
      <c r="A157" s="23" t="s">
        <v>52</v>
      </c>
      <c r="B157" s="17"/>
      <c r="C157" s="17"/>
      <c r="D157" s="17"/>
      <c r="E157" s="24" t="s">
        <v>55</v>
      </c>
      <c r="F157" s="17"/>
      <c r="G157" s="17"/>
      <c r="H157" s="22">
        <f t="shared" si="6"/>
      </c>
      <c r="I157" s="17"/>
      <c r="K157">
        <f t="shared" si="7"/>
      </c>
      <c r="L157" s="44">
        <f>IF(B157&lt;&gt;0,(VLOOKUP(K157,CELK!$K$10:$M$597,2,FALSE)),"")</f>
      </c>
      <c r="M157">
        <f>IF(B157&lt;&gt;0,(VLOOKUP(K157,CELK!$K$10:$M$597,3,FALSE)),"")</f>
      </c>
      <c r="N157">
        <f t="shared" si="8"/>
      </c>
    </row>
    <row r="158" spans="1:14" ht="64.5">
      <c r="A158" s="27" t="s">
        <v>54</v>
      </c>
      <c r="B158" s="17"/>
      <c r="C158" s="17"/>
      <c r="D158" s="17"/>
      <c r="E158" s="26" t="s">
        <v>540</v>
      </c>
      <c r="F158" s="17"/>
      <c r="G158" s="17"/>
      <c r="H158" s="22">
        <f t="shared" si="6"/>
      </c>
      <c r="I158" s="17"/>
      <c r="K158">
        <f t="shared" si="7"/>
      </c>
      <c r="L158" s="44">
        <f>IF(B158&lt;&gt;0,(VLOOKUP(K158,CELK!$K$10:$M$597,2,FALSE)),"")</f>
      </c>
      <c r="M158">
        <f>IF(B158&lt;&gt;0,(VLOOKUP(K158,CELK!$K$10:$M$597,3,FALSE)),"")</f>
      </c>
      <c r="N158">
        <f t="shared" si="8"/>
      </c>
    </row>
    <row r="159" spans="1:16" ht="12">
      <c r="A159" s="42" t="s">
        <v>47</v>
      </c>
      <c r="B159" s="19" t="s">
        <v>234</v>
      </c>
      <c r="C159" s="19" t="s">
        <v>541</v>
      </c>
      <c r="D159" s="17" t="s">
        <v>55</v>
      </c>
      <c r="E159" s="20" t="s">
        <v>542</v>
      </c>
      <c r="F159" s="21" t="s">
        <v>110</v>
      </c>
      <c r="G159" s="22">
        <v>7.61</v>
      </c>
      <c r="H159" s="22">
        <f t="shared" si="6"/>
        <v>0</v>
      </c>
      <c r="I159" s="22">
        <f>ROUND(ROUND(H159,2)*ROUND(G159,2),2)</f>
        <v>0</v>
      </c>
      <c r="K159" t="str">
        <f t="shared" si="7"/>
        <v>966168</v>
      </c>
      <c r="L159" s="44">
        <f>IF(B159&lt;&gt;0,(VLOOKUP(K159,CELK!$K$10:$M$597,2,FALSE)),"")</f>
        <v>565</v>
      </c>
      <c r="M159">
        <f>IF(B159&lt;&gt;0,(VLOOKUP(K159,CELK!$K$10:$M$597,3,FALSE)),"")</f>
        <v>0</v>
      </c>
      <c r="N159" t="str">
        <f t="shared" si="8"/>
        <v>=CELK!H565</v>
      </c>
      <c r="O159">
        <f>(I159*21)/100</f>
        <v>0</v>
      </c>
      <c r="P159" t="s">
        <v>26</v>
      </c>
    </row>
    <row r="160" spans="1:14" ht="12">
      <c r="A160" s="23" t="s">
        <v>52</v>
      </c>
      <c r="B160" s="17"/>
      <c r="C160" s="17"/>
      <c r="D160" s="17"/>
      <c r="E160" s="24" t="s">
        <v>251</v>
      </c>
      <c r="F160" s="17"/>
      <c r="G160" s="17"/>
      <c r="H160" s="22">
        <f t="shared" si="6"/>
      </c>
      <c r="I160" s="17"/>
      <c r="K160">
        <f t="shared" si="7"/>
      </c>
      <c r="L160" s="44">
        <f>IF(B160&lt;&gt;0,(VLOOKUP(K160,CELK!$K$10:$M$597,2,FALSE)),"")</f>
      </c>
      <c r="M160">
        <f>IF(B160&lt;&gt;0,(VLOOKUP(K160,CELK!$K$10:$M$597,3,FALSE)),"")</f>
      </c>
      <c r="N160">
        <f t="shared" si="8"/>
      </c>
    </row>
    <row r="161" spans="1:14" ht="12.75">
      <c r="A161" s="27" t="s">
        <v>54</v>
      </c>
      <c r="B161" s="17"/>
      <c r="C161" s="17"/>
      <c r="D161" s="17"/>
      <c r="E161" s="26" t="s">
        <v>487</v>
      </c>
      <c r="F161" s="17"/>
      <c r="G161" s="17"/>
      <c r="H161" s="22">
        <f t="shared" si="6"/>
      </c>
      <c r="I161" s="17"/>
      <c r="K161">
        <f t="shared" si="7"/>
      </c>
      <c r="L161" s="44">
        <f>IF(B161&lt;&gt;0,(VLOOKUP(K161,CELK!$K$10:$M$597,2,FALSE)),"")</f>
      </c>
      <c r="M161">
        <f>IF(B161&lt;&gt;0,(VLOOKUP(K161,CELK!$K$10:$M$597,3,FALSE)),"")</f>
      </c>
      <c r="N161">
        <f t="shared" si="8"/>
      </c>
    </row>
    <row r="162" spans="1:16" ht="12">
      <c r="A162" s="42" t="s">
        <v>47</v>
      </c>
      <c r="B162" s="19" t="s">
        <v>238</v>
      </c>
      <c r="C162" s="19" t="s">
        <v>543</v>
      </c>
      <c r="D162" s="17" t="s">
        <v>55</v>
      </c>
      <c r="E162" s="20" t="s">
        <v>544</v>
      </c>
      <c r="F162" s="21" t="s">
        <v>69</v>
      </c>
      <c r="G162" s="22">
        <v>13.4</v>
      </c>
      <c r="H162" s="22">
        <f t="shared" si="6"/>
        <v>0</v>
      </c>
      <c r="I162" s="22">
        <f>ROUND(ROUND(H162,2)*ROUND(G162,2),2)</f>
        <v>0</v>
      </c>
      <c r="K162" t="str">
        <f t="shared" si="7"/>
        <v>97817</v>
      </c>
      <c r="L162" s="44">
        <f>IF(B162&lt;&gt;0,(VLOOKUP(K162,CELK!$K$10:$M$597,2,FALSE)),"")</f>
        <v>595</v>
      </c>
      <c r="M162">
        <f>IF(B162&lt;&gt;0,(VLOOKUP(K162,CELK!$K$10:$M$597,3,FALSE)),"")</f>
        <v>0</v>
      </c>
      <c r="N162" t="str">
        <f t="shared" si="8"/>
        <v>=CELK!H595</v>
      </c>
      <c r="O162">
        <f>(I162*21)/100</f>
        <v>0</v>
      </c>
      <c r="P162" t="s">
        <v>26</v>
      </c>
    </row>
    <row r="163" spans="1:14" ht="12">
      <c r="A163" s="23" t="s">
        <v>52</v>
      </c>
      <c r="B163" s="17"/>
      <c r="C163" s="17"/>
      <c r="D163" s="17"/>
      <c r="E163" s="24" t="s">
        <v>251</v>
      </c>
      <c r="F163" s="17"/>
      <c r="G163" s="17"/>
      <c r="H163" s="22">
        <f t="shared" si="6"/>
      </c>
      <c r="I163" s="17"/>
      <c r="K163">
        <f t="shared" si="7"/>
      </c>
      <c r="L163" s="44">
        <f>IF(B163&lt;&gt;0,(VLOOKUP(K163,CELK!$K$10:$M$597,2,FALSE)),"")</f>
      </c>
      <c r="M163">
        <f>IF(B163&lt;&gt;0,(VLOOKUP(K163,CELK!$K$10:$M$597,3,FALSE)),"")</f>
      </c>
      <c r="N163">
        <f t="shared" si="8"/>
      </c>
    </row>
    <row r="164" spans="1:14" ht="12.75">
      <c r="A164" s="25" t="s">
        <v>54</v>
      </c>
      <c r="B164" s="17"/>
      <c r="C164" s="17"/>
      <c r="D164" s="17"/>
      <c r="E164" s="26" t="s">
        <v>545</v>
      </c>
      <c r="F164" s="17"/>
      <c r="G164" s="17"/>
      <c r="H164" s="22">
        <f t="shared" si="6"/>
      </c>
      <c r="I164" s="17"/>
      <c r="K164">
        <f t="shared" si="7"/>
      </c>
      <c r="L164" s="44">
        <f>IF(B164&lt;&gt;0,(VLOOKUP(K164,CELK!$K$10:$M$597,2,FALSE)),"")</f>
      </c>
      <c r="M164">
        <f>IF(B164&lt;&gt;0,(VLOOKUP(K164,CELK!$K$10:$M$597,3,FALSE)),"")</f>
      </c>
      <c r="N164">
        <f t="shared" si="8"/>
      </c>
    </row>
  </sheetData>
  <sheetProtection password="BCFA" sheet="1"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0"/>
  <sheetViews>
    <sheetView zoomScalePageLayoutView="0" workbookViewId="0" topLeftCell="A1">
      <pane ySplit="8" topLeftCell="A198" activePane="bottomLeft" state="frozen"/>
      <selection pane="topLeft" activeCell="A1" sqref="A1"/>
      <selection pane="bottomLeft" activeCell="H163" sqref="H16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3" width="9.140625" style="0" hidden="1" customWidth="1"/>
    <col min="14" max="14" width="18.7109375" style="0" hidden="1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0+O9+O52+O80+O105+O121+O146+O162+O169+O179+O183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546</v>
      </c>
      <c r="I3" s="28">
        <f>0+I9+I52+I80+I105+I121+I146+I162+I169+I179+I183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546</v>
      </c>
      <c r="D4" s="48"/>
      <c r="E4" s="11" t="s">
        <v>547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546</v>
      </c>
      <c r="D5" s="54"/>
      <c r="E5" s="14" t="s">
        <v>547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0+I10+I13+I16+I19+I22+I25+I28+I31+I34+I37+I40+I43+I46+I49</f>
        <v>0</v>
      </c>
      <c r="R9">
        <f>0+O10+O13+O16+O19+O22+O25+O28+O31+O34+O37+O40+O43+O46+O49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>
        <v>151.15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014102A</v>
      </c>
      <c r="L10" s="44">
        <f>IF(B10&lt;&gt;0,(VLOOKUP(K10,CELK!$K$10:$M$597,2,FALSE)),"")</f>
        <v>10</v>
      </c>
      <c r="M10">
        <f>IF(B10&lt;&gt;0,(VLOOKUP(K10,CELK!$K$10:$M$597,3,FALSE)),"")</f>
        <v>0</v>
      </c>
      <c r="N10" t="str">
        <f>IF(B10&lt;&gt;0,"=CELK!H"&amp;L10,"")</f>
        <v>=CELK!H10</v>
      </c>
      <c r="O10">
        <f>(I10*21)/100</f>
        <v>0</v>
      </c>
      <c r="P10" t="s">
        <v>26</v>
      </c>
    </row>
    <row r="11" spans="1:14" ht="24.75">
      <c r="A11" s="23" t="s">
        <v>52</v>
      </c>
      <c r="B11" s="17"/>
      <c r="C11" s="17"/>
      <c r="D11" s="17"/>
      <c r="E11" s="24" t="s">
        <v>53</v>
      </c>
      <c r="F11" s="17"/>
      <c r="G11" s="17"/>
      <c r="H11" s="22">
        <f aca="true" t="shared" si="0" ref="H11:H74">M11</f>
      </c>
      <c r="I11" s="17"/>
      <c r="K11">
        <f aca="true" t="shared" si="1" ref="K11:K74">IF(B11&lt;&gt;0,C11&amp;D11,"")</f>
      </c>
      <c r="L11" s="44">
        <f>IF(B11&lt;&gt;0,(VLOOKUP(K11,CELK!$K$10:$M$597,2,FALSE)),"")</f>
      </c>
      <c r="M11">
        <f>IF(B11&lt;&gt;0,(VLOOKUP(K11,CELK!$K$10:$M$597,3,FALSE)),"")</f>
      </c>
      <c r="N11">
        <f aca="true" t="shared" si="2" ref="N11:N74">IF(B11&lt;&gt;0,"=CELK!H"&amp;L11,"")</f>
      </c>
    </row>
    <row r="12" spans="1:14" ht="39">
      <c r="A12" s="27" t="s">
        <v>54</v>
      </c>
      <c r="B12" s="17"/>
      <c r="C12" s="17"/>
      <c r="D12" s="17"/>
      <c r="E12" s="26" t="s">
        <v>548</v>
      </c>
      <c r="F12" s="17"/>
      <c r="G12" s="17"/>
      <c r="H12" s="22">
        <f t="shared" si="0"/>
      </c>
      <c r="I12" s="17"/>
      <c r="K12">
        <f t="shared" si="1"/>
      </c>
      <c r="L12" s="44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6" ht="12">
      <c r="A13" s="42" t="s">
        <v>47</v>
      </c>
      <c r="B13" s="19" t="s">
        <v>26</v>
      </c>
      <c r="C13" s="19" t="s">
        <v>48</v>
      </c>
      <c r="D13" s="17" t="s">
        <v>56</v>
      </c>
      <c r="E13" s="20" t="s">
        <v>50</v>
      </c>
      <c r="F13" s="21" t="s">
        <v>51</v>
      </c>
      <c r="G13" s="22">
        <v>1.38</v>
      </c>
      <c r="H13" s="22">
        <f t="shared" si="0"/>
        <v>0</v>
      </c>
      <c r="I13" s="22">
        <f>ROUND(ROUND(H13,2)*ROUND(G13,2),2)</f>
        <v>0</v>
      </c>
      <c r="K13" t="str">
        <f t="shared" si="1"/>
        <v>014102B</v>
      </c>
      <c r="L13" s="44">
        <f>IF(B13&lt;&gt;0,(VLOOKUP(K13,CELK!$K$10:$M$597,2,FALSE)),"")</f>
        <v>13</v>
      </c>
      <c r="M13">
        <f>IF(B13&lt;&gt;0,(VLOOKUP(K13,CELK!$K$10:$M$597,3,FALSE)),"")</f>
        <v>0</v>
      </c>
      <c r="N13" t="str">
        <f t="shared" si="2"/>
        <v>=CELK!H13</v>
      </c>
      <c r="O13">
        <f>(I13*21)/100</f>
        <v>0</v>
      </c>
      <c r="P13" t="s">
        <v>26</v>
      </c>
    </row>
    <row r="14" spans="1:14" ht="12">
      <c r="A14" s="23" t="s">
        <v>52</v>
      </c>
      <c r="B14" s="17"/>
      <c r="C14" s="17"/>
      <c r="D14" s="17"/>
      <c r="E14" s="24" t="s">
        <v>57</v>
      </c>
      <c r="F14" s="17"/>
      <c r="G14" s="17"/>
      <c r="H14" s="22">
        <f t="shared" si="0"/>
      </c>
      <c r="I14" s="17"/>
      <c r="K14">
        <f t="shared" si="1"/>
      </c>
      <c r="L14" s="44">
        <f>IF(B14&lt;&gt;0,(VLOOKUP(K14,CELK!$K$10:$M$597,2,FALSE)),"")</f>
      </c>
      <c r="M14">
        <f>IF(B14&lt;&gt;0,(VLOOKUP(K14,CELK!$K$10:$M$597,3,FALSE)),"")</f>
      </c>
      <c r="N14">
        <f t="shared" si="2"/>
      </c>
    </row>
    <row r="15" spans="1:14" ht="12.75">
      <c r="A15" s="27" t="s">
        <v>54</v>
      </c>
      <c r="B15" s="17"/>
      <c r="C15" s="17"/>
      <c r="D15" s="17"/>
      <c r="E15" s="26" t="s">
        <v>549</v>
      </c>
      <c r="F15" s="17"/>
      <c r="G15" s="17"/>
      <c r="H15" s="22">
        <f t="shared" si="0"/>
      </c>
      <c r="I15" s="17"/>
      <c r="K15">
        <f t="shared" si="1"/>
      </c>
      <c r="L15" s="44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6" ht="12">
      <c r="A16" s="42" t="s">
        <v>47</v>
      </c>
      <c r="B16" s="19" t="s">
        <v>27</v>
      </c>
      <c r="C16" s="19" t="s">
        <v>48</v>
      </c>
      <c r="D16" s="17" t="s">
        <v>58</v>
      </c>
      <c r="E16" s="20" t="s">
        <v>50</v>
      </c>
      <c r="F16" s="21" t="s">
        <v>51</v>
      </c>
      <c r="G16" s="22">
        <v>7.2</v>
      </c>
      <c r="H16" s="22">
        <f t="shared" si="0"/>
        <v>0</v>
      </c>
      <c r="I16" s="22">
        <f>ROUND(ROUND(H16,2)*ROUND(G16,2),2)</f>
        <v>0</v>
      </c>
      <c r="K16" t="str">
        <f t="shared" si="1"/>
        <v>014102C</v>
      </c>
      <c r="L16" s="44">
        <f>IF(B16&lt;&gt;0,(VLOOKUP(K16,CELK!$K$10:$M$597,2,FALSE)),"")</f>
        <v>16</v>
      </c>
      <c r="M16">
        <f>IF(B16&lt;&gt;0,(VLOOKUP(K16,CELK!$K$10:$M$597,3,FALSE)),"")</f>
        <v>0</v>
      </c>
      <c r="N16" t="str">
        <f t="shared" si="2"/>
        <v>=CELK!H16</v>
      </c>
      <c r="O16">
        <f>(I16*21)/100</f>
        <v>0</v>
      </c>
      <c r="P16" t="s">
        <v>26</v>
      </c>
    </row>
    <row r="17" spans="1:14" ht="12">
      <c r="A17" s="23" t="s">
        <v>52</v>
      </c>
      <c r="B17" s="17"/>
      <c r="C17" s="17"/>
      <c r="D17" s="17"/>
      <c r="E17" s="24" t="s">
        <v>59</v>
      </c>
      <c r="F17" s="17"/>
      <c r="G17" s="17"/>
      <c r="H17" s="22">
        <f t="shared" si="0"/>
      </c>
      <c r="I17" s="17"/>
      <c r="K17">
        <f t="shared" si="1"/>
      </c>
      <c r="L17" s="44">
        <f>IF(B17&lt;&gt;0,(VLOOKUP(K17,CELK!$K$10:$M$597,2,FALSE)),"")</f>
      </c>
      <c r="M17">
        <f>IF(B17&lt;&gt;0,(VLOOKUP(K17,CELK!$K$10:$M$597,3,FALSE)),"")</f>
      </c>
      <c r="N17">
        <f t="shared" si="2"/>
      </c>
    </row>
    <row r="18" spans="1:14" ht="12.75">
      <c r="A18" s="27" t="s">
        <v>54</v>
      </c>
      <c r="B18" s="17"/>
      <c r="C18" s="17"/>
      <c r="D18" s="17"/>
      <c r="E18" s="26" t="s">
        <v>550</v>
      </c>
      <c r="F18" s="17"/>
      <c r="G18" s="17"/>
      <c r="H18" s="22">
        <f t="shared" si="0"/>
      </c>
      <c r="I18" s="17"/>
      <c r="K18">
        <f t="shared" si="1"/>
      </c>
      <c r="L18" s="44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6" ht="12">
      <c r="A19" s="42" t="s">
        <v>47</v>
      </c>
      <c r="B19" s="19" t="s">
        <v>35</v>
      </c>
      <c r="C19" s="19" t="s">
        <v>48</v>
      </c>
      <c r="D19" s="17" t="s">
        <v>551</v>
      </c>
      <c r="E19" s="20" t="s">
        <v>50</v>
      </c>
      <c r="F19" s="21" t="s">
        <v>51</v>
      </c>
      <c r="G19" s="22">
        <v>32.4</v>
      </c>
      <c r="H19" s="22">
        <f t="shared" si="0"/>
        <v>0</v>
      </c>
      <c r="I19" s="22">
        <f>ROUND(ROUND(H19,2)*ROUND(G19,2),2)</f>
        <v>0</v>
      </c>
      <c r="K19" t="str">
        <f t="shared" si="1"/>
        <v>014102F</v>
      </c>
      <c r="L19" s="44">
        <f>IF(B19&lt;&gt;0,(VLOOKUP(K19,CELK!$K$10:$M$597,2,FALSE)),"")</f>
        <v>25</v>
      </c>
      <c r="M19">
        <f>IF(B19&lt;&gt;0,(VLOOKUP(K19,CELK!$K$10:$M$597,3,FALSE)),"")</f>
        <v>0</v>
      </c>
      <c r="N19" t="str">
        <f t="shared" si="2"/>
        <v>=CELK!H25</v>
      </c>
      <c r="O19">
        <f>(I19*21)/100</f>
        <v>0</v>
      </c>
      <c r="P19" t="s">
        <v>26</v>
      </c>
    </row>
    <row r="20" spans="1:14" ht="12">
      <c r="A20" s="23" t="s">
        <v>52</v>
      </c>
      <c r="B20" s="17"/>
      <c r="C20" s="17"/>
      <c r="D20" s="17"/>
      <c r="E20" s="24" t="s">
        <v>552</v>
      </c>
      <c r="F20" s="17"/>
      <c r="G20" s="17"/>
      <c r="H20" s="22">
        <f t="shared" si="0"/>
      </c>
      <c r="I20" s="17"/>
      <c r="K20">
        <f t="shared" si="1"/>
      </c>
      <c r="L20" s="44">
        <f>IF(B20&lt;&gt;0,(VLOOKUP(K20,CELK!$K$10:$M$597,2,FALSE)),"")</f>
      </c>
      <c r="M20">
        <f>IF(B20&lt;&gt;0,(VLOOKUP(K20,CELK!$K$10:$M$597,3,FALSE)),"")</f>
      </c>
      <c r="N20">
        <f t="shared" si="2"/>
      </c>
    </row>
    <row r="21" spans="1:14" ht="12.75">
      <c r="A21" s="27" t="s">
        <v>54</v>
      </c>
      <c r="B21" s="17"/>
      <c r="C21" s="17"/>
      <c r="D21" s="17"/>
      <c r="E21" s="26" t="s">
        <v>553</v>
      </c>
      <c r="F21" s="17"/>
      <c r="G21" s="17"/>
      <c r="H21" s="22">
        <f t="shared" si="0"/>
      </c>
      <c r="I21" s="17"/>
      <c r="K21">
        <f t="shared" si="1"/>
      </c>
      <c r="L21" s="44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6" ht="12">
      <c r="A22" s="42" t="s">
        <v>47</v>
      </c>
      <c r="B22" s="19" t="s">
        <v>37</v>
      </c>
      <c r="C22" s="19" t="s">
        <v>554</v>
      </c>
      <c r="D22" s="17" t="s">
        <v>55</v>
      </c>
      <c r="E22" s="20" t="s">
        <v>555</v>
      </c>
      <c r="F22" s="21" t="s">
        <v>62</v>
      </c>
      <c r="G22" s="22">
        <v>1</v>
      </c>
      <c r="H22" s="22">
        <f t="shared" si="0"/>
        <v>0</v>
      </c>
      <c r="I22" s="22">
        <f>ROUND(ROUND(H22,2)*ROUND(G22,2),2)</f>
        <v>0</v>
      </c>
      <c r="K22" t="str">
        <f t="shared" si="1"/>
        <v>02620</v>
      </c>
      <c r="L22" s="44">
        <f>IF(B22&lt;&gt;0,(VLOOKUP(K22,CELK!$K$10:$M$597,2,FALSE)),"")</f>
        <v>28</v>
      </c>
      <c r="M22">
        <f>IF(B22&lt;&gt;0,(VLOOKUP(K22,CELK!$K$10:$M$597,3,FALSE)),"")</f>
        <v>0</v>
      </c>
      <c r="N22" t="str">
        <f t="shared" si="2"/>
        <v>=CELK!H28</v>
      </c>
      <c r="O22">
        <f>(I22*21)/100</f>
        <v>0</v>
      </c>
      <c r="P22" t="s">
        <v>26</v>
      </c>
    </row>
    <row r="23" spans="1:14" ht="24.75">
      <c r="A23" s="23" t="s">
        <v>52</v>
      </c>
      <c r="B23" s="17"/>
      <c r="C23" s="17"/>
      <c r="D23" s="17"/>
      <c r="E23" s="24" t="s">
        <v>556</v>
      </c>
      <c r="F23" s="17"/>
      <c r="G23" s="17"/>
      <c r="H23" s="22">
        <f t="shared" si="0"/>
      </c>
      <c r="I23" s="17"/>
      <c r="K23">
        <f t="shared" si="1"/>
      </c>
      <c r="L23" s="44">
        <f>IF(B23&lt;&gt;0,(VLOOKUP(K23,CELK!$K$10:$M$597,2,FALSE)),"")</f>
      </c>
      <c r="M23">
        <f>IF(B23&lt;&gt;0,(VLOOKUP(K23,CELK!$K$10:$M$597,3,FALSE)),"")</f>
      </c>
      <c r="N23">
        <f t="shared" si="2"/>
      </c>
    </row>
    <row r="24" spans="1:14" ht="12.75">
      <c r="A24" s="27" t="s">
        <v>54</v>
      </c>
      <c r="B24" s="17"/>
      <c r="C24" s="17"/>
      <c r="D24" s="17"/>
      <c r="E24" s="26" t="s">
        <v>55</v>
      </c>
      <c r="F24" s="17"/>
      <c r="G24" s="17"/>
      <c r="H24" s="22">
        <f t="shared" si="0"/>
      </c>
      <c r="I24" s="17"/>
      <c r="K24">
        <f t="shared" si="1"/>
      </c>
      <c r="L24" s="44">
        <f>IF(B24&lt;&gt;0,(VLOOKUP(K24,CELK!$K$10:$M$597,2,FALSE)),"")</f>
      </c>
      <c r="M24">
        <f>IF(B24&lt;&gt;0,(VLOOKUP(K24,CELK!$K$10:$M$597,3,FALSE)),"")</f>
      </c>
      <c r="N24">
        <f t="shared" si="2"/>
      </c>
    </row>
    <row r="25" spans="1:16" ht="12">
      <c r="A25" s="42" t="s">
        <v>47</v>
      </c>
      <c r="B25" s="19" t="s">
        <v>39</v>
      </c>
      <c r="C25" s="19" t="s">
        <v>557</v>
      </c>
      <c r="D25" s="17" t="s">
        <v>31</v>
      </c>
      <c r="E25" s="20" t="s">
        <v>61</v>
      </c>
      <c r="F25" s="21" t="s">
        <v>62</v>
      </c>
      <c r="G25" s="22">
        <v>1</v>
      </c>
      <c r="H25" s="22">
        <f t="shared" si="0"/>
        <v>0</v>
      </c>
      <c r="I25" s="22">
        <f>ROUND(ROUND(H25,2)*ROUND(G25,2),2)</f>
        <v>0</v>
      </c>
      <c r="K25" t="str">
        <f t="shared" si="1"/>
        <v>02720b1</v>
      </c>
      <c r="L25" s="44">
        <f>IF(B25&lt;&gt;0,(VLOOKUP(K25,CELK!$K$10:$M$597,2,FALSE)),"")</f>
        <v>46</v>
      </c>
      <c r="M25">
        <f>IF(B25&lt;&gt;0,(VLOOKUP(K25,CELK!$K$10:$M$597,3,FALSE)),"")</f>
        <v>0</v>
      </c>
      <c r="N25" t="str">
        <f t="shared" si="2"/>
        <v>=CELK!H46</v>
      </c>
      <c r="O25">
        <f>(I25*21)/100</f>
        <v>0</v>
      </c>
      <c r="P25" t="s">
        <v>26</v>
      </c>
    </row>
    <row r="26" spans="1:14" ht="49.5">
      <c r="A26" s="23" t="s">
        <v>52</v>
      </c>
      <c r="B26" s="17"/>
      <c r="C26" s="17"/>
      <c r="D26" s="17"/>
      <c r="E26" s="24" t="s">
        <v>558</v>
      </c>
      <c r="F26" s="17"/>
      <c r="G26" s="17"/>
      <c r="H26" s="22">
        <f t="shared" si="0"/>
      </c>
      <c r="I26" s="17"/>
      <c r="K26">
        <f t="shared" si="1"/>
      </c>
      <c r="L26" s="44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4" ht="12.75">
      <c r="A27" s="27" t="s">
        <v>54</v>
      </c>
      <c r="B27" s="17"/>
      <c r="C27" s="17"/>
      <c r="D27" s="17"/>
      <c r="E27" s="26" t="s">
        <v>55</v>
      </c>
      <c r="F27" s="17"/>
      <c r="G27" s="17"/>
      <c r="H27" s="22">
        <f t="shared" si="0"/>
      </c>
      <c r="I27" s="17"/>
      <c r="K27">
        <f t="shared" si="1"/>
      </c>
      <c r="L27" s="44">
        <f>IF(B27&lt;&gt;0,(VLOOKUP(K27,CELK!$K$10:$M$597,2,FALSE)),"")</f>
      </c>
      <c r="M27">
        <f>IF(B27&lt;&gt;0,(VLOOKUP(K27,CELK!$K$10:$M$597,3,FALSE)),"")</f>
      </c>
      <c r="N27">
        <f t="shared" si="2"/>
      </c>
    </row>
    <row r="28" spans="1:16" ht="12">
      <c r="A28" s="42" t="s">
        <v>47</v>
      </c>
      <c r="B28" s="19" t="s">
        <v>71</v>
      </c>
      <c r="C28" s="19" t="s">
        <v>559</v>
      </c>
      <c r="D28" s="17" t="s">
        <v>55</v>
      </c>
      <c r="E28" s="20" t="s">
        <v>474</v>
      </c>
      <c r="F28" s="21" t="s">
        <v>62</v>
      </c>
      <c r="G28" s="22">
        <v>1</v>
      </c>
      <c r="H28" s="22">
        <f t="shared" si="0"/>
        <v>0</v>
      </c>
      <c r="I28" s="22">
        <f>ROUND(ROUND(H28,2)*ROUND(G28,2),2)</f>
        <v>0</v>
      </c>
      <c r="K28" t="str">
        <f t="shared" si="1"/>
        <v>02730a</v>
      </c>
      <c r="L28" s="44">
        <f>IF(B28&lt;&gt;0,(VLOOKUP(K28,CELK!$K$10:$M$597,2,FALSE)),"")</f>
        <v>58</v>
      </c>
      <c r="M28">
        <f>IF(B28&lt;&gt;0,(VLOOKUP(K28,CELK!$K$10:$M$597,3,FALSE)),"")</f>
        <v>0</v>
      </c>
      <c r="N28" t="str">
        <f t="shared" si="2"/>
        <v>=CELK!H58</v>
      </c>
      <c r="O28">
        <f>(I28*21)/100</f>
        <v>0</v>
      </c>
      <c r="P28" t="s">
        <v>26</v>
      </c>
    </row>
    <row r="29" spans="1:14" ht="12">
      <c r="A29" s="23" t="s">
        <v>52</v>
      </c>
      <c r="B29" s="17"/>
      <c r="C29" s="17"/>
      <c r="D29" s="17"/>
      <c r="E29" s="24" t="s">
        <v>560</v>
      </c>
      <c r="F29" s="17"/>
      <c r="G29" s="17"/>
      <c r="H29" s="22">
        <f t="shared" si="0"/>
      </c>
      <c r="I29" s="17"/>
      <c r="K29">
        <f t="shared" si="1"/>
      </c>
      <c r="L29" s="44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4" ht="12.75">
      <c r="A30" s="27" t="s">
        <v>54</v>
      </c>
      <c r="B30" s="17"/>
      <c r="C30" s="17"/>
      <c r="D30" s="17"/>
      <c r="E30" s="26" t="s">
        <v>55</v>
      </c>
      <c r="F30" s="17"/>
      <c r="G30" s="17"/>
      <c r="H30" s="22">
        <f t="shared" si="0"/>
      </c>
      <c r="I30" s="17"/>
      <c r="K30">
        <f t="shared" si="1"/>
      </c>
      <c r="L30" s="44">
        <f>IF(B30&lt;&gt;0,(VLOOKUP(K30,CELK!$K$10:$M$597,2,FALSE)),"")</f>
      </c>
      <c r="M30">
        <f>IF(B30&lt;&gt;0,(VLOOKUP(K30,CELK!$K$10:$M$597,3,FALSE)),"")</f>
      </c>
      <c r="N30">
        <f t="shared" si="2"/>
      </c>
    </row>
    <row r="31" spans="1:16" ht="12">
      <c r="A31" s="42" t="s">
        <v>47</v>
      </c>
      <c r="B31" s="19" t="s">
        <v>75</v>
      </c>
      <c r="C31" s="19" t="s">
        <v>64</v>
      </c>
      <c r="D31" s="17" t="s">
        <v>31</v>
      </c>
      <c r="E31" s="20" t="s">
        <v>65</v>
      </c>
      <c r="F31" s="21" t="s">
        <v>62</v>
      </c>
      <c r="G31" s="22">
        <v>1</v>
      </c>
      <c r="H31" s="22">
        <f t="shared" si="0"/>
        <v>0</v>
      </c>
      <c r="I31" s="22">
        <f>ROUND(ROUND(H31,2)*ROUND(G31,2),2)</f>
        <v>0</v>
      </c>
      <c r="K31" t="str">
        <f t="shared" si="1"/>
        <v>02750R1</v>
      </c>
      <c r="L31" s="44">
        <f>IF(B31&lt;&gt;0,(VLOOKUP(K31,CELK!$K$10:$M$597,2,FALSE)),"")</f>
        <v>61</v>
      </c>
      <c r="M31">
        <f>IF(B31&lt;&gt;0,(VLOOKUP(K31,CELK!$K$10:$M$597,3,FALSE)),"")</f>
        <v>0</v>
      </c>
      <c r="N31" t="str">
        <f t="shared" si="2"/>
        <v>=CELK!H61</v>
      </c>
      <c r="O31">
        <f>(I31*21)/100</f>
        <v>0</v>
      </c>
      <c r="P31" t="s">
        <v>26</v>
      </c>
    </row>
    <row r="32" spans="1:14" ht="24.75">
      <c r="A32" s="23" t="s">
        <v>52</v>
      </c>
      <c r="B32" s="17"/>
      <c r="C32" s="17"/>
      <c r="D32" s="17"/>
      <c r="E32" s="24" t="s">
        <v>436</v>
      </c>
      <c r="F32" s="17"/>
      <c r="G32" s="17"/>
      <c r="H32" s="22">
        <f t="shared" si="0"/>
      </c>
      <c r="I32" s="17"/>
      <c r="K32">
        <f t="shared" si="1"/>
      </c>
      <c r="L32" s="44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4" ht="12.75">
      <c r="A33" s="27" t="s">
        <v>54</v>
      </c>
      <c r="B33" s="17"/>
      <c r="C33" s="17"/>
      <c r="D33" s="17"/>
      <c r="E33" s="26" t="s">
        <v>55</v>
      </c>
      <c r="F33" s="17"/>
      <c r="G33" s="17"/>
      <c r="H33" s="22">
        <f t="shared" si="0"/>
      </c>
      <c r="I33" s="17"/>
      <c r="K33">
        <f t="shared" si="1"/>
      </c>
      <c r="L33" s="44">
        <f>IF(B33&lt;&gt;0,(VLOOKUP(K33,CELK!$K$10:$M$597,2,FALSE)),"")</f>
      </c>
      <c r="M33">
        <f>IF(B33&lt;&gt;0,(VLOOKUP(K33,CELK!$K$10:$M$597,3,FALSE)),"")</f>
      </c>
      <c r="N33">
        <f t="shared" si="2"/>
      </c>
    </row>
    <row r="34" spans="1:16" ht="12">
      <c r="A34" s="42" t="s">
        <v>47</v>
      </c>
      <c r="B34" s="19" t="s">
        <v>42</v>
      </c>
      <c r="C34" s="19" t="s">
        <v>72</v>
      </c>
      <c r="D34" s="17" t="s">
        <v>55</v>
      </c>
      <c r="E34" s="20" t="s">
        <v>73</v>
      </c>
      <c r="F34" s="21" t="s">
        <v>74</v>
      </c>
      <c r="G34" s="22">
        <v>1</v>
      </c>
      <c r="H34" s="22">
        <f t="shared" si="0"/>
        <v>0</v>
      </c>
      <c r="I34" s="22">
        <f>ROUND(ROUND(H34,2)*ROUND(G34,2),2)</f>
        <v>0</v>
      </c>
      <c r="K34" t="str">
        <f t="shared" si="1"/>
        <v>029113</v>
      </c>
      <c r="L34" s="44">
        <f>IF(B34&lt;&gt;0,(VLOOKUP(K34,CELK!$K$10:$M$597,2,FALSE)),"")</f>
        <v>79</v>
      </c>
      <c r="M34">
        <f>IF(B34&lt;&gt;0,(VLOOKUP(K34,CELK!$K$10:$M$597,3,FALSE)),"")</f>
        <v>0</v>
      </c>
      <c r="N34" t="str">
        <f t="shared" si="2"/>
        <v>=CELK!H79</v>
      </c>
      <c r="O34">
        <f>(I34*21)/100</f>
        <v>0</v>
      </c>
      <c r="P34" t="s">
        <v>26</v>
      </c>
    </row>
    <row r="35" spans="1:14" ht="12">
      <c r="A35" s="23" t="s">
        <v>52</v>
      </c>
      <c r="B35" s="17"/>
      <c r="C35" s="17"/>
      <c r="D35" s="17"/>
      <c r="E35" s="24" t="s">
        <v>55</v>
      </c>
      <c r="F35" s="17"/>
      <c r="G35" s="17"/>
      <c r="H35" s="22">
        <f t="shared" si="0"/>
      </c>
      <c r="I35" s="17"/>
      <c r="K35">
        <f t="shared" si="1"/>
      </c>
      <c r="L35" s="44">
        <f>IF(B35&lt;&gt;0,(VLOOKUP(K35,CELK!$K$10:$M$597,2,FALSE)),"")</f>
      </c>
      <c r="M35">
        <f>IF(B35&lt;&gt;0,(VLOOKUP(K35,CELK!$K$10:$M$597,3,FALSE)),"")</f>
      </c>
      <c r="N35">
        <f t="shared" si="2"/>
      </c>
    </row>
    <row r="36" spans="1:14" ht="12.75">
      <c r="A36" s="27" t="s">
        <v>54</v>
      </c>
      <c r="B36" s="17"/>
      <c r="C36" s="17"/>
      <c r="D36" s="17"/>
      <c r="E36" s="26" t="s">
        <v>55</v>
      </c>
      <c r="F36" s="17"/>
      <c r="G36" s="17"/>
      <c r="H36" s="22">
        <f t="shared" si="0"/>
      </c>
      <c r="I36" s="17"/>
      <c r="K36">
        <f t="shared" si="1"/>
      </c>
      <c r="L36" s="44">
        <f>IF(B36&lt;&gt;0,(VLOOKUP(K36,CELK!$K$10:$M$597,2,FALSE)),"")</f>
      </c>
      <c r="M36">
        <f>IF(B36&lt;&gt;0,(VLOOKUP(K36,CELK!$K$10:$M$597,3,FALSE)),"")</f>
      </c>
      <c r="N36">
        <f t="shared" si="2"/>
      </c>
    </row>
    <row r="37" spans="1:16" ht="12">
      <c r="A37" s="42" t="s">
        <v>47</v>
      </c>
      <c r="B37" s="19" t="s">
        <v>44</v>
      </c>
      <c r="C37" s="19" t="s">
        <v>76</v>
      </c>
      <c r="D37" s="17" t="s">
        <v>31</v>
      </c>
      <c r="E37" s="20" t="s">
        <v>77</v>
      </c>
      <c r="F37" s="21" t="s">
        <v>62</v>
      </c>
      <c r="G37" s="22">
        <v>1</v>
      </c>
      <c r="H37" s="22">
        <f t="shared" si="0"/>
        <v>0</v>
      </c>
      <c r="I37" s="22">
        <f>ROUND(ROUND(H37,2)*ROUND(G37,2),2)</f>
        <v>0</v>
      </c>
      <c r="K37" t="str">
        <f t="shared" si="1"/>
        <v>029401</v>
      </c>
      <c r="L37" s="44">
        <f>IF(B37&lt;&gt;0,(VLOOKUP(K37,CELK!$K$10:$M$597,2,FALSE)),"")</f>
        <v>82</v>
      </c>
      <c r="M37">
        <f>IF(B37&lt;&gt;0,(VLOOKUP(K37,CELK!$K$10:$M$597,3,FALSE)),"")</f>
        <v>0</v>
      </c>
      <c r="N37" t="str">
        <f t="shared" si="2"/>
        <v>=CELK!H82</v>
      </c>
      <c r="O37">
        <f>(I37*21)/100</f>
        <v>0</v>
      </c>
      <c r="P37" t="s">
        <v>26</v>
      </c>
    </row>
    <row r="38" spans="1:14" ht="24.75">
      <c r="A38" s="23" t="s">
        <v>52</v>
      </c>
      <c r="B38" s="17"/>
      <c r="C38" s="17"/>
      <c r="D38" s="17"/>
      <c r="E38" s="24" t="s">
        <v>438</v>
      </c>
      <c r="F38" s="17"/>
      <c r="G38" s="17"/>
      <c r="H38" s="22">
        <f t="shared" si="0"/>
      </c>
      <c r="I38" s="17"/>
      <c r="K38">
        <f t="shared" si="1"/>
      </c>
      <c r="L38" s="44">
        <f>IF(B38&lt;&gt;0,(VLOOKUP(K38,CELK!$K$10:$M$597,2,FALSE)),"")</f>
      </c>
      <c r="M38">
        <f>IF(B38&lt;&gt;0,(VLOOKUP(K38,CELK!$K$10:$M$597,3,FALSE)),"")</f>
      </c>
      <c r="N38">
        <f t="shared" si="2"/>
      </c>
    </row>
    <row r="39" spans="1:14" ht="12.75">
      <c r="A39" s="27" t="s">
        <v>54</v>
      </c>
      <c r="B39" s="17"/>
      <c r="C39" s="17"/>
      <c r="D39" s="17"/>
      <c r="E39" s="26" t="s">
        <v>55</v>
      </c>
      <c r="F39" s="17"/>
      <c r="G39" s="17"/>
      <c r="H39" s="22">
        <f t="shared" si="0"/>
      </c>
      <c r="I39" s="17"/>
      <c r="K39">
        <f t="shared" si="1"/>
      </c>
      <c r="L39" s="44">
        <f>IF(B39&lt;&gt;0,(VLOOKUP(K39,CELK!$K$10:$M$597,2,FALSE)),"")</f>
      </c>
      <c r="M39">
        <f>IF(B39&lt;&gt;0,(VLOOKUP(K39,CELK!$K$10:$M$597,3,FALSE)),"")</f>
      </c>
      <c r="N39">
        <f t="shared" si="2"/>
      </c>
    </row>
    <row r="40" spans="1:16" ht="12">
      <c r="A40" s="42" t="s">
        <v>47</v>
      </c>
      <c r="B40" s="19" t="s">
        <v>86</v>
      </c>
      <c r="C40" s="19" t="s">
        <v>79</v>
      </c>
      <c r="D40" s="17" t="s">
        <v>49</v>
      </c>
      <c r="E40" s="20" t="s">
        <v>80</v>
      </c>
      <c r="F40" s="21" t="s">
        <v>74</v>
      </c>
      <c r="G40" s="22">
        <v>1</v>
      </c>
      <c r="H40" s="22">
        <f t="shared" si="0"/>
        <v>0</v>
      </c>
      <c r="I40" s="22">
        <f>ROUND(ROUND(H40,2)*ROUND(G40,2),2)</f>
        <v>0</v>
      </c>
      <c r="K40" t="str">
        <f t="shared" si="1"/>
        <v>029412A</v>
      </c>
      <c r="L40" s="44">
        <f>IF(B40&lt;&gt;0,(VLOOKUP(K40,CELK!$K$10:$M$597,2,FALSE)),"")</f>
        <v>91</v>
      </c>
      <c r="M40">
        <f>IF(B40&lt;&gt;0,(VLOOKUP(K40,CELK!$K$10:$M$597,3,FALSE)),"")</f>
        <v>0</v>
      </c>
      <c r="N40" t="str">
        <f t="shared" si="2"/>
        <v>=CELK!H91</v>
      </c>
      <c r="O40">
        <f>(I40*21)/100</f>
        <v>0</v>
      </c>
      <c r="P40" t="s">
        <v>26</v>
      </c>
    </row>
    <row r="41" spans="1:14" ht="24.75">
      <c r="A41" s="23" t="s">
        <v>52</v>
      </c>
      <c r="B41" s="17"/>
      <c r="C41" s="17"/>
      <c r="D41" s="17"/>
      <c r="E41" s="24" t="s">
        <v>81</v>
      </c>
      <c r="F41" s="17"/>
      <c r="G41" s="17"/>
      <c r="H41" s="22">
        <f t="shared" si="0"/>
      </c>
      <c r="I41" s="17"/>
      <c r="K41">
        <f t="shared" si="1"/>
      </c>
      <c r="L41" s="44">
        <f>IF(B41&lt;&gt;0,(VLOOKUP(K41,CELK!$K$10:$M$597,2,FALSE)),"")</f>
      </c>
      <c r="M41">
        <f>IF(B41&lt;&gt;0,(VLOOKUP(K41,CELK!$K$10:$M$597,3,FALSE)),"")</f>
      </c>
      <c r="N41">
        <f t="shared" si="2"/>
      </c>
    </row>
    <row r="42" spans="1:14" ht="12.75">
      <c r="A42" s="27" t="s">
        <v>54</v>
      </c>
      <c r="B42" s="17"/>
      <c r="C42" s="17"/>
      <c r="D42" s="17"/>
      <c r="E42" s="26" t="s">
        <v>82</v>
      </c>
      <c r="F42" s="17"/>
      <c r="G42" s="17"/>
      <c r="H42" s="22">
        <f t="shared" si="0"/>
      </c>
      <c r="I42" s="17"/>
      <c r="K42">
        <f t="shared" si="1"/>
      </c>
      <c r="L42" s="44">
        <f>IF(B42&lt;&gt;0,(VLOOKUP(K42,CELK!$K$10:$M$597,2,FALSE)),"")</f>
      </c>
      <c r="M42">
        <f>IF(B42&lt;&gt;0,(VLOOKUP(K42,CELK!$K$10:$M$597,3,FALSE)),"")</f>
      </c>
      <c r="N42">
        <f t="shared" si="2"/>
      </c>
    </row>
    <row r="43" spans="1:16" ht="12">
      <c r="A43" s="42" t="s">
        <v>47</v>
      </c>
      <c r="B43" s="19" t="s">
        <v>89</v>
      </c>
      <c r="C43" s="19" t="s">
        <v>83</v>
      </c>
      <c r="D43" s="17" t="s">
        <v>31</v>
      </c>
      <c r="E43" s="20" t="s">
        <v>84</v>
      </c>
      <c r="F43" s="21" t="s">
        <v>62</v>
      </c>
      <c r="G43" s="22">
        <v>1</v>
      </c>
      <c r="H43" s="22">
        <f t="shared" si="0"/>
        <v>0</v>
      </c>
      <c r="I43" s="22">
        <f>ROUND(ROUND(H43,2)*ROUND(G43,2),2)</f>
        <v>0</v>
      </c>
      <c r="K43" t="str">
        <f t="shared" si="1"/>
        <v>029431</v>
      </c>
      <c r="L43" s="44">
        <f>IF(B43&lt;&gt;0,(VLOOKUP(K43,CELK!$K$10:$M$597,2,FALSE)),"")</f>
        <v>97</v>
      </c>
      <c r="M43">
        <f>IF(B43&lt;&gt;0,(VLOOKUP(K43,CELK!$K$10:$M$597,3,FALSE)),"")</f>
        <v>0</v>
      </c>
      <c r="N43" t="str">
        <f t="shared" si="2"/>
        <v>=CELK!H97</v>
      </c>
      <c r="O43">
        <f>(I43*21)/100</f>
        <v>0</v>
      </c>
      <c r="P43" t="s">
        <v>26</v>
      </c>
    </row>
    <row r="44" spans="1:14" ht="12">
      <c r="A44" s="23" t="s">
        <v>52</v>
      </c>
      <c r="B44" s="17"/>
      <c r="C44" s="17"/>
      <c r="D44" s="17"/>
      <c r="E44" s="24" t="s">
        <v>439</v>
      </c>
      <c r="F44" s="17"/>
      <c r="G44" s="17"/>
      <c r="H44" s="22">
        <f t="shared" si="0"/>
      </c>
      <c r="I44" s="17"/>
      <c r="K44">
        <f t="shared" si="1"/>
      </c>
      <c r="L44" s="44">
        <f>IF(B44&lt;&gt;0,(VLOOKUP(K44,CELK!$K$10:$M$597,2,FALSE)),"")</f>
      </c>
      <c r="M44">
        <f>IF(B44&lt;&gt;0,(VLOOKUP(K44,CELK!$K$10:$M$597,3,FALSE)),"")</f>
      </c>
      <c r="N44">
        <f t="shared" si="2"/>
      </c>
    </row>
    <row r="45" spans="1:14" ht="12.75">
      <c r="A45" s="27" t="s">
        <v>54</v>
      </c>
      <c r="B45" s="17"/>
      <c r="C45" s="17"/>
      <c r="D45" s="17"/>
      <c r="E45" s="26" t="s">
        <v>55</v>
      </c>
      <c r="F45" s="17"/>
      <c r="G45" s="17"/>
      <c r="H45" s="22">
        <f t="shared" si="0"/>
      </c>
      <c r="I45" s="17"/>
      <c r="K45">
        <f t="shared" si="1"/>
      </c>
      <c r="L45" s="44">
        <f>IF(B45&lt;&gt;0,(VLOOKUP(K45,CELK!$K$10:$M$597,2,FALSE)),"")</f>
      </c>
      <c r="M45">
        <f>IF(B45&lt;&gt;0,(VLOOKUP(K45,CELK!$K$10:$M$597,3,FALSE)),"")</f>
      </c>
      <c r="N45">
        <f t="shared" si="2"/>
      </c>
    </row>
    <row r="46" spans="1:16" ht="12">
      <c r="A46" s="42" t="s">
        <v>47</v>
      </c>
      <c r="B46" s="19" t="s">
        <v>93</v>
      </c>
      <c r="C46" s="19" t="s">
        <v>87</v>
      </c>
      <c r="D46" s="17" t="s">
        <v>55</v>
      </c>
      <c r="E46" s="20" t="s">
        <v>88</v>
      </c>
      <c r="F46" s="21" t="s">
        <v>62</v>
      </c>
      <c r="G46" s="22">
        <v>1</v>
      </c>
      <c r="H46" s="22">
        <f t="shared" si="0"/>
        <v>0</v>
      </c>
      <c r="I46" s="22">
        <f>ROUND(ROUND(H46,2)*ROUND(G46,2),2)</f>
        <v>0</v>
      </c>
      <c r="K46" t="str">
        <f t="shared" si="1"/>
        <v>02944</v>
      </c>
      <c r="L46" s="44">
        <f>IF(B46&lt;&gt;0,(VLOOKUP(K46,CELK!$K$10:$M$597,2,FALSE)),"")</f>
        <v>106</v>
      </c>
      <c r="M46">
        <f>IF(B46&lt;&gt;0,(VLOOKUP(K46,CELK!$K$10:$M$597,3,FALSE)),"")</f>
        <v>0</v>
      </c>
      <c r="N46" t="str">
        <f t="shared" si="2"/>
        <v>=CELK!H106</v>
      </c>
      <c r="O46">
        <f>(I46*21)/100</f>
        <v>0</v>
      </c>
      <c r="P46" t="s">
        <v>26</v>
      </c>
    </row>
    <row r="47" spans="1:14" ht="12">
      <c r="A47" s="23" t="s">
        <v>52</v>
      </c>
      <c r="B47" s="17"/>
      <c r="C47" s="17"/>
      <c r="D47" s="17"/>
      <c r="E47" s="24" t="s">
        <v>55</v>
      </c>
      <c r="F47" s="17"/>
      <c r="G47" s="17"/>
      <c r="H47" s="22">
        <f t="shared" si="0"/>
      </c>
      <c r="I47" s="17"/>
      <c r="K47">
        <f t="shared" si="1"/>
      </c>
      <c r="L47" s="44">
        <f>IF(B47&lt;&gt;0,(VLOOKUP(K47,CELK!$K$10:$M$597,2,FALSE)),"")</f>
      </c>
      <c r="M47">
        <f>IF(B47&lt;&gt;0,(VLOOKUP(K47,CELK!$K$10:$M$597,3,FALSE)),"")</f>
      </c>
      <c r="N47">
        <f t="shared" si="2"/>
      </c>
    </row>
    <row r="48" spans="1:14" ht="12.75">
      <c r="A48" s="27" t="s">
        <v>54</v>
      </c>
      <c r="B48" s="17"/>
      <c r="C48" s="17"/>
      <c r="D48" s="17"/>
      <c r="E48" s="26" t="s">
        <v>55</v>
      </c>
      <c r="F48" s="17"/>
      <c r="G48" s="17"/>
      <c r="H48" s="22">
        <f t="shared" si="0"/>
      </c>
      <c r="I48" s="17"/>
      <c r="K48">
        <f t="shared" si="1"/>
      </c>
      <c r="L48" s="44">
        <f>IF(B48&lt;&gt;0,(VLOOKUP(K48,CELK!$K$10:$M$597,2,FALSE)),"")</f>
      </c>
      <c r="M48">
        <f>IF(B48&lt;&gt;0,(VLOOKUP(K48,CELK!$K$10:$M$597,3,FALSE)),"")</f>
      </c>
      <c r="N48">
        <f t="shared" si="2"/>
      </c>
    </row>
    <row r="49" spans="1:16" ht="12">
      <c r="A49" s="42" t="s">
        <v>47</v>
      </c>
      <c r="B49" s="19" t="s">
        <v>97</v>
      </c>
      <c r="C49" s="19" t="s">
        <v>90</v>
      </c>
      <c r="D49" s="17" t="s">
        <v>31</v>
      </c>
      <c r="E49" s="20" t="s">
        <v>91</v>
      </c>
      <c r="F49" s="21" t="s">
        <v>74</v>
      </c>
      <c r="G49" s="22">
        <v>1</v>
      </c>
      <c r="H49" s="22">
        <f t="shared" si="0"/>
        <v>0</v>
      </c>
      <c r="I49" s="22">
        <f>ROUND(ROUND(H49,2)*ROUND(G49,2),2)</f>
        <v>0</v>
      </c>
      <c r="K49" t="str">
        <f t="shared" si="1"/>
        <v>029531</v>
      </c>
      <c r="L49" s="44">
        <f>IF(B49&lt;&gt;0,(VLOOKUP(K49,CELK!$K$10:$M$597,2,FALSE)),"")</f>
        <v>109</v>
      </c>
      <c r="M49">
        <f>IF(B49&lt;&gt;0,(VLOOKUP(K49,CELK!$K$10:$M$597,3,FALSE)),"")</f>
        <v>0</v>
      </c>
      <c r="N49" t="str">
        <f t="shared" si="2"/>
        <v>=CELK!H109</v>
      </c>
      <c r="O49">
        <f>(I49*21)/100</f>
        <v>0</v>
      </c>
      <c r="P49" t="s">
        <v>26</v>
      </c>
    </row>
    <row r="50" spans="1:14" ht="24.75">
      <c r="A50" s="23" t="s">
        <v>52</v>
      </c>
      <c r="B50" s="17"/>
      <c r="C50" s="17"/>
      <c r="D50" s="17"/>
      <c r="E50" s="24" t="s">
        <v>440</v>
      </c>
      <c r="F50" s="17"/>
      <c r="G50" s="17"/>
      <c r="H50" s="22">
        <f t="shared" si="0"/>
      </c>
      <c r="I50" s="17"/>
      <c r="K50">
        <f t="shared" si="1"/>
      </c>
      <c r="L50" s="44">
        <f>IF(B50&lt;&gt;0,(VLOOKUP(K50,CELK!$K$10:$M$597,2,FALSE)),"")</f>
      </c>
      <c r="M50">
        <f>IF(B50&lt;&gt;0,(VLOOKUP(K50,CELK!$K$10:$M$597,3,FALSE)),"")</f>
      </c>
      <c r="N50">
        <f t="shared" si="2"/>
      </c>
    </row>
    <row r="51" spans="1:14" ht="12.75">
      <c r="A51" s="25" t="s">
        <v>54</v>
      </c>
      <c r="B51" s="17"/>
      <c r="C51" s="17"/>
      <c r="D51" s="17"/>
      <c r="E51" s="26" t="s">
        <v>55</v>
      </c>
      <c r="F51" s="17"/>
      <c r="G51" s="17"/>
      <c r="H51" s="22">
        <f t="shared" si="0"/>
      </c>
      <c r="I51" s="17"/>
      <c r="K51">
        <f t="shared" si="1"/>
      </c>
      <c r="L51" s="44">
        <f>IF(B51&lt;&gt;0,(VLOOKUP(K51,CELK!$K$10:$M$597,2,FALSE)),"")</f>
      </c>
      <c r="M51">
        <f>IF(B51&lt;&gt;0,(VLOOKUP(K51,CELK!$K$10:$M$597,3,FALSE)),"")</f>
      </c>
      <c r="N51">
        <f t="shared" si="2"/>
      </c>
    </row>
    <row r="52" spans="1:18" ht="12.75" customHeight="1">
      <c r="A52" s="5" t="s">
        <v>45</v>
      </c>
      <c r="B52" s="35"/>
      <c r="C52" s="36" t="s">
        <v>31</v>
      </c>
      <c r="D52" s="35"/>
      <c r="E52" s="37" t="s">
        <v>96</v>
      </c>
      <c r="F52" s="35"/>
      <c r="G52" s="35"/>
      <c r="H52" s="22">
        <f t="shared" si="0"/>
      </c>
      <c r="I52" s="38">
        <f>0+Q52</f>
        <v>0</v>
      </c>
      <c r="K52">
        <f t="shared" si="1"/>
      </c>
      <c r="L52" s="44">
        <f>IF(B52&lt;&gt;0,(VLOOKUP(K52,CELK!$K$10:$M$597,2,FALSE)),"")</f>
      </c>
      <c r="M52">
        <f>IF(B52&lt;&gt;0,(VLOOKUP(K52,CELK!$K$10:$M$597,3,FALSE)),"")</f>
      </c>
      <c r="N52">
        <f t="shared" si="2"/>
      </c>
      <c r="O52">
        <f>0+R52</f>
        <v>0</v>
      </c>
      <c r="Q52">
        <f>0+I53+I56+I59+I62+I65+I68+I71+I74+I77</f>
        <v>0</v>
      </c>
      <c r="R52">
        <f>0+O53+O56+O59+O62+O65+O68+O71+O74+O77</f>
        <v>0</v>
      </c>
    </row>
    <row r="53" spans="1:16" ht="12">
      <c r="A53" s="42" t="s">
        <v>47</v>
      </c>
      <c r="B53" s="19" t="s">
        <v>101</v>
      </c>
      <c r="C53" s="19" t="s">
        <v>98</v>
      </c>
      <c r="D53" s="17" t="s">
        <v>55</v>
      </c>
      <c r="E53" s="20" t="s">
        <v>99</v>
      </c>
      <c r="F53" s="21" t="s">
        <v>69</v>
      </c>
      <c r="G53" s="22">
        <v>4.8</v>
      </c>
      <c r="H53" s="22">
        <f t="shared" si="0"/>
        <v>0</v>
      </c>
      <c r="I53" s="22">
        <f>ROUND(ROUND(H53,2)*ROUND(G53,2),2)</f>
        <v>0</v>
      </c>
      <c r="K53" t="str">
        <f t="shared" si="1"/>
        <v>111208</v>
      </c>
      <c r="L53" s="44">
        <f>IF(B53&lt;&gt;0,(VLOOKUP(K53,CELK!$K$10:$M$597,2,FALSE)),"")</f>
        <v>122</v>
      </c>
      <c r="M53">
        <f>IF(B53&lt;&gt;0,(VLOOKUP(K53,CELK!$K$10:$M$597,3,FALSE)),"")</f>
        <v>0</v>
      </c>
      <c r="N53" t="str">
        <f t="shared" si="2"/>
        <v>=CELK!H122</v>
      </c>
      <c r="O53">
        <f>(I53*21)/100</f>
        <v>0</v>
      </c>
      <c r="P53" t="s">
        <v>26</v>
      </c>
    </row>
    <row r="54" spans="1:14" ht="12">
      <c r="A54" s="23" t="s">
        <v>52</v>
      </c>
      <c r="B54" s="17"/>
      <c r="C54" s="17"/>
      <c r="D54" s="17"/>
      <c r="E54" s="24" t="s">
        <v>55</v>
      </c>
      <c r="F54" s="17"/>
      <c r="G54" s="17"/>
      <c r="H54" s="22">
        <f t="shared" si="0"/>
      </c>
      <c r="I54" s="17"/>
      <c r="K54">
        <f t="shared" si="1"/>
      </c>
      <c r="L54" s="44">
        <f>IF(B54&lt;&gt;0,(VLOOKUP(K54,CELK!$K$10:$M$597,2,FALSE)),"")</f>
      </c>
      <c r="M54">
        <f>IF(B54&lt;&gt;0,(VLOOKUP(K54,CELK!$K$10:$M$597,3,FALSE)),"")</f>
      </c>
      <c r="N54">
        <f t="shared" si="2"/>
      </c>
    </row>
    <row r="55" spans="1:14" ht="12.75">
      <c r="A55" s="27" t="s">
        <v>54</v>
      </c>
      <c r="B55" s="17"/>
      <c r="C55" s="17"/>
      <c r="D55" s="17"/>
      <c r="E55" s="26" t="s">
        <v>561</v>
      </c>
      <c r="F55" s="17"/>
      <c r="G55" s="17"/>
      <c r="H55" s="22">
        <f t="shared" si="0"/>
      </c>
      <c r="I55" s="17"/>
      <c r="K55">
        <f t="shared" si="1"/>
      </c>
      <c r="L55" s="44">
        <f>IF(B55&lt;&gt;0,(VLOOKUP(K55,CELK!$K$10:$M$597,2,FALSE)),"")</f>
      </c>
      <c r="M55">
        <f>IF(B55&lt;&gt;0,(VLOOKUP(K55,CELK!$K$10:$M$597,3,FALSE)),"")</f>
      </c>
      <c r="N55">
        <f t="shared" si="2"/>
      </c>
    </row>
    <row r="56" spans="1:16" ht="12">
      <c r="A56" s="42" t="s">
        <v>47</v>
      </c>
      <c r="B56" s="19" t="s">
        <v>107</v>
      </c>
      <c r="C56" s="19" t="s">
        <v>477</v>
      </c>
      <c r="D56" s="17" t="s">
        <v>55</v>
      </c>
      <c r="E56" s="20" t="s">
        <v>478</v>
      </c>
      <c r="F56" s="21" t="s">
        <v>104</v>
      </c>
      <c r="G56" s="22">
        <v>20</v>
      </c>
      <c r="H56" s="22">
        <f t="shared" si="0"/>
        <v>0</v>
      </c>
      <c r="I56" s="22">
        <f>ROUND(ROUND(H56,2)*ROUND(G56,2),2)</f>
        <v>0</v>
      </c>
      <c r="K56" t="str">
        <f t="shared" si="1"/>
        <v>11353</v>
      </c>
      <c r="L56" s="44">
        <f>IF(B56&lt;&gt;0,(VLOOKUP(K56,CELK!$K$10:$M$597,2,FALSE)),"")</f>
        <v>128</v>
      </c>
      <c r="M56">
        <f>IF(B56&lt;&gt;0,(VLOOKUP(K56,CELK!$K$10:$M$597,3,FALSE)),"")</f>
        <v>0</v>
      </c>
      <c r="N56" t="str">
        <f t="shared" si="2"/>
        <v>=CELK!H128</v>
      </c>
      <c r="O56">
        <f>(I56*21)/100</f>
        <v>0</v>
      </c>
      <c r="P56" t="s">
        <v>26</v>
      </c>
    </row>
    <row r="57" spans="1:14" ht="12">
      <c r="A57" s="23" t="s">
        <v>52</v>
      </c>
      <c r="B57" s="17"/>
      <c r="C57" s="17"/>
      <c r="D57" s="17"/>
      <c r="E57" s="24" t="s">
        <v>479</v>
      </c>
      <c r="F57" s="17"/>
      <c r="G57" s="17"/>
      <c r="H57" s="22">
        <f t="shared" si="0"/>
      </c>
      <c r="I57" s="17"/>
      <c r="K57">
        <f t="shared" si="1"/>
      </c>
      <c r="L57" s="44">
        <f>IF(B57&lt;&gt;0,(VLOOKUP(K57,CELK!$K$10:$M$597,2,FALSE)),"")</f>
      </c>
      <c r="M57">
        <f>IF(B57&lt;&gt;0,(VLOOKUP(K57,CELK!$K$10:$M$597,3,FALSE)),"")</f>
      </c>
      <c r="N57">
        <f t="shared" si="2"/>
      </c>
    </row>
    <row r="58" spans="1:14" ht="12.75">
      <c r="A58" s="27" t="s">
        <v>54</v>
      </c>
      <c r="B58" s="17"/>
      <c r="C58" s="17"/>
      <c r="D58" s="17"/>
      <c r="E58" s="26" t="s">
        <v>562</v>
      </c>
      <c r="F58" s="17"/>
      <c r="G58" s="17"/>
      <c r="H58" s="22">
        <f t="shared" si="0"/>
      </c>
      <c r="I58" s="17"/>
      <c r="K58">
        <f t="shared" si="1"/>
      </c>
      <c r="L58" s="44">
        <f>IF(B58&lt;&gt;0,(VLOOKUP(K58,CELK!$K$10:$M$597,2,FALSE)),"")</f>
      </c>
      <c r="M58">
        <f>IF(B58&lt;&gt;0,(VLOOKUP(K58,CELK!$K$10:$M$597,3,FALSE)),"")</f>
      </c>
      <c r="N58">
        <f t="shared" si="2"/>
      </c>
    </row>
    <row r="59" spans="1:16" ht="12">
      <c r="A59" s="42" t="s">
        <v>47</v>
      </c>
      <c r="B59" s="19" t="s">
        <v>112</v>
      </c>
      <c r="C59" s="19" t="s">
        <v>272</v>
      </c>
      <c r="D59" s="17" t="s">
        <v>55</v>
      </c>
      <c r="E59" s="20" t="s">
        <v>273</v>
      </c>
      <c r="F59" s="21" t="s">
        <v>110</v>
      </c>
      <c r="G59" s="22">
        <v>13.5</v>
      </c>
      <c r="H59" s="22">
        <f t="shared" si="0"/>
        <v>0</v>
      </c>
      <c r="I59" s="22">
        <f>ROUND(ROUND(H59,2)*ROUND(G59,2),2)</f>
        <v>0</v>
      </c>
      <c r="K59" t="str">
        <f t="shared" si="1"/>
        <v>11372</v>
      </c>
      <c r="L59" s="44">
        <f>IF(B59&lt;&gt;0,(VLOOKUP(K59,CELK!$K$10:$M$597,2,FALSE)),"")</f>
        <v>131</v>
      </c>
      <c r="M59">
        <f>IF(B59&lt;&gt;0,(VLOOKUP(K59,CELK!$K$10:$M$597,3,FALSE)),"")</f>
        <v>0</v>
      </c>
      <c r="N59" t="str">
        <f t="shared" si="2"/>
        <v>=CELK!H131</v>
      </c>
      <c r="O59">
        <f>(I59*21)/100</f>
        <v>0</v>
      </c>
      <c r="P59" t="s">
        <v>26</v>
      </c>
    </row>
    <row r="60" spans="1:14" ht="12">
      <c r="A60" s="23" t="s">
        <v>52</v>
      </c>
      <c r="B60" s="17"/>
      <c r="C60" s="17"/>
      <c r="D60" s="17"/>
      <c r="E60" s="24" t="s">
        <v>274</v>
      </c>
      <c r="F60" s="17"/>
      <c r="G60" s="17"/>
      <c r="H60" s="22">
        <f t="shared" si="0"/>
      </c>
      <c r="I60" s="17"/>
      <c r="K60">
        <f t="shared" si="1"/>
      </c>
      <c r="L60" s="44">
        <f>IF(B60&lt;&gt;0,(VLOOKUP(K60,CELK!$K$10:$M$597,2,FALSE)),"")</f>
      </c>
      <c r="M60">
        <f>IF(B60&lt;&gt;0,(VLOOKUP(K60,CELK!$K$10:$M$597,3,FALSE)),"")</f>
      </c>
      <c r="N60">
        <f t="shared" si="2"/>
      </c>
    </row>
    <row r="61" spans="1:14" ht="12.75">
      <c r="A61" s="27" t="s">
        <v>54</v>
      </c>
      <c r="B61" s="17"/>
      <c r="C61" s="17"/>
      <c r="D61" s="17"/>
      <c r="E61" s="26" t="s">
        <v>563</v>
      </c>
      <c r="F61" s="17"/>
      <c r="G61" s="17"/>
      <c r="H61" s="22">
        <f t="shared" si="0"/>
      </c>
      <c r="I61" s="17"/>
      <c r="K61">
        <f t="shared" si="1"/>
      </c>
      <c r="L61" s="44">
        <f>IF(B61&lt;&gt;0,(VLOOKUP(K61,CELK!$K$10:$M$597,2,FALSE)),"")</f>
      </c>
      <c r="M61">
        <f>IF(B61&lt;&gt;0,(VLOOKUP(K61,CELK!$K$10:$M$597,3,FALSE)),"")</f>
      </c>
      <c r="N61">
        <f t="shared" si="2"/>
      </c>
    </row>
    <row r="62" spans="1:16" ht="12">
      <c r="A62" s="42" t="s">
        <v>47</v>
      </c>
      <c r="B62" s="19" t="s">
        <v>116</v>
      </c>
      <c r="C62" s="19" t="s">
        <v>275</v>
      </c>
      <c r="D62" s="17" t="s">
        <v>55</v>
      </c>
      <c r="E62" s="20" t="s">
        <v>276</v>
      </c>
      <c r="F62" s="21" t="s">
        <v>104</v>
      </c>
      <c r="G62" s="22">
        <v>9</v>
      </c>
      <c r="H62" s="22">
        <f t="shared" si="0"/>
        <v>0</v>
      </c>
      <c r="I62" s="22">
        <f>ROUND(ROUND(H62,2)*ROUND(G62,2),2)</f>
        <v>0</v>
      </c>
      <c r="K62" t="str">
        <f t="shared" si="1"/>
        <v>113768</v>
      </c>
      <c r="L62" s="44">
        <f>IF(B62&lt;&gt;0,(VLOOKUP(K62,CELK!$K$10:$M$597,2,FALSE)),"")</f>
        <v>134</v>
      </c>
      <c r="M62">
        <f>IF(B62&lt;&gt;0,(VLOOKUP(K62,CELK!$K$10:$M$597,3,FALSE)),"")</f>
        <v>0</v>
      </c>
      <c r="N62" t="str">
        <f t="shared" si="2"/>
        <v>=CELK!H134</v>
      </c>
      <c r="O62">
        <f>(I62*21)/100</f>
        <v>0</v>
      </c>
      <c r="P62" t="s">
        <v>26</v>
      </c>
    </row>
    <row r="63" spans="1:14" ht="12">
      <c r="A63" s="23" t="s">
        <v>52</v>
      </c>
      <c r="B63" s="17"/>
      <c r="C63" s="17"/>
      <c r="D63" s="17"/>
      <c r="E63" s="24" t="s">
        <v>482</v>
      </c>
      <c r="F63" s="17"/>
      <c r="G63" s="17"/>
      <c r="H63" s="22">
        <f t="shared" si="0"/>
      </c>
      <c r="I63" s="17"/>
      <c r="K63">
        <f t="shared" si="1"/>
      </c>
      <c r="L63" s="44">
        <f>IF(B63&lt;&gt;0,(VLOOKUP(K63,CELK!$K$10:$M$597,2,FALSE)),"")</f>
      </c>
      <c r="M63">
        <f>IF(B63&lt;&gt;0,(VLOOKUP(K63,CELK!$K$10:$M$597,3,FALSE)),"")</f>
      </c>
      <c r="N63">
        <f t="shared" si="2"/>
      </c>
    </row>
    <row r="64" spans="1:14" ht="12.75">
      <c r="A64" s="27" t="s">
        <v>54</v>
      </c>
      <c r="B64" s="17"/>
      <c r="C64" s="17"/>
      <c r="D64" s="17"/>
      <c r="E64" s="26" t="s">
        <v>564</v>
      </c>
      <c r="F64" s="17"/>
      <c r="G64" s="17"/>
      <c r="H64" s="22">
        <f t="shared" si="0"/>
      </c>
      <c r="I64" s="17"/>
      <c r="K64">
        <f t="shared" si="1"/>
      </c>
      <c r="L64" s="44">
        <f>IF(B64&lt;&gt;0,(VLOOKUP(K64,CELK!$K$10:$M$597,2,FALSE)),"")</f>
      </c>
      <c r="M64">
        <f>IF(B64&lt;&gt;0,(VLOOKUP(K64,CELK!$K$10:$M$597,3,FALSE)),"")</f>
      </c>
      <c r="N64">
        <f t="shared" si="2"/>
      </c>
    </row>
    <row r="65" spans="1:16" ht="12">
      <c r="A65" s="42" t="s">
        <v>47</v>
      </c>
      <c r="B65" s="19" t="s">
        <v>119</v>
      </c>
      <c r="C65" s="19" t="s">
        <v>565</v>
      </c>
      <c r="D65" s="17" t="s">
        <v>55</v>
      </c>
      <c r="E65" s="20" t="s">
        <v>566</v>
      </c>
      <c r="F65" s="21" t="s">
        <v>104</v>
      </c>
      <c r="G65" s="22">
        <v>12</v>
      </c>
      <c r="H65" s="22">
        <f t="shared" si="0"/>
        <v>0</v>
      </c>
      <c r="I65" s="22">
        <f>ROUND(ROUND(H65,2)*ROUND(G65,2),2)</f>
        <v>0</v>
      </c>
      <c r="K65" t="str">
        <f t="shared" si="1"/>
        <v>11525</v>
      </c>
      <c r="L65" s="44">
        <f>IF(B65&lt;&gt;0,(VLOOKUP(K65,CELK!$K$10:$M$597,2,FALSE)),"")</f>
        <v>137</v>
      </c>
      <c r="M65">
        <f>IF(B65&lt;&gt;0,(VLOOKUP(K65,CELK!$K$10:$M$597,3,FALSE)),"")</f>
        <v>0</v>
      </c>
      <c r="N65" t="str">
        <f t="shared" si="2"/>
        <v>=CELK!H137</v>
      </c>
      <c r="O65">
        <f>(I65*21)/100</f>
        <v>0</v>
      </c>
      <c r="P65" t="s">
        <v>26</v>
      </c>
    </row>
    <row r="66" spans="1:14" ht="12">
      <c r="A66" s="23" t="s">
        <v>52</v>
      </c>
      <c r="B66" s="17"/>
      <c r="C66" s="17"/>
      <c r="D66" s="17"/>
      <c r="E66" s="24" t="s">
        <v>567</v>
      </c>
      <c r="F66" s="17"/>
      <c r="G66" s="17"/>
      <c r="H66" s="22">
        <f t="shared" si="0"/>
      </c>
      <c r="I66" s="17"/>
      <c r="K66">
        <f t="shared" si="1"/>
      </c>
      <c r="L66" s="44">
        <f>IF(B66&lt;&gt;0,(VLOOKUP(K66,CELK!$K$10:$M$597,2,FALSE)),"")</f>
      </c>
      <c r="M66">
        <f>IF(B66&lt;&gt;0,(VLOOKUP(K66,CELK!$K$10:$M$597,3,FALSE)),"")</f>
      </c>
      <c r="N66">
        <f t="shared" si="2"/>
      </c>
    </row>
    <row r="67" spans="1:14" ht="12.75">
      <c r="A67" s="27" t="s">
        <v>54</v>
      </c>
      <c r="B67" s="17"/>
      <c r="C67" s="17"/>
      <c r="D67" s="17"/>
      <c r="E67" s="26" t="s">
        <v>568</v>
      </c>
      <c r="F67" s="17"/>
      <c r="G67" s="17"/>
      <c r="H67" s="22">
        <f t="shared" si="0"/>
      </c>
      <c r="I67" s="17"/>
      <c r="K67">
        <f t="shared" si="1"/>
      </c>
      <c r="L67" s="44">
        <f>IF(B67&lt;&gt;0,(VLOOKUP(K67,CELK!$K$10:$M$597,2,FALSE)),"")</f>
      </c>
      <c r="M67">
        <f>IF(B67&lt;&gt;0,(VLOOKUP(K67,CELK!$K$10:$M$597,3,FALSE)),"")</f>
      </c>
      <c r="N67">
        <f t="shared" si="2"/>
      </c>
    </row>
    <row r="68" spans="1:16" ht="12">
      <c r="A68" s="42" t="s">
        <v>47</v>
      </c>
      <c r="B68" s="19" t="s">
        <v>122</v>
      </c>
      <c r="C68" s="19" t="s">
        <v>569</v>
      </c>
      <c r="D68" s="17" t="s">
        <v>55</v>
      </c>
      <c r="E68" s="20" t="s">
        <v>570</v>
      </c>
      <c r="F68" s="21" t="s">
        <v>110</v>
      </c>
      <c r="G68" s="22">
        <v>14</v>
      </c>
      <c r="H68" s="22">
        <f t="shared" si="0"/>
        <v>0</v>
      </c>
      <c r="I68" s="22">
        <f>ROUND(ROUND(H68,2)*ROUND(G68,2),2)</f>
        <v>0</v>
      </c>
      <c r="K68" t="str">
        <f t="shared" si="1"/>
        <v>13173</v>
      </c>
      <c r="L68" s="44">
        <f>IF(B68&lt;&gt;0,(VLOOKUP(K68,CELK!$K$10:$M$597,2,FALSE)),"")</f>
        <v>158</v>
      </c>
      <c r="M68">
        <f>IF(B68&lt;&gt;0,(VLOOKUP(K68,CELK!$K$10:$M$597,3,FALSE)),"")</f>
        <v>0</v>
      </c>
      <c r="N68" t="str">
        <f t="shared" si="2"/>
        <v>=CELK!H158</v>
      </c>
      <c r="O68">
        <f>(I68*21)/100</f>
        <v>0</v>
      </c>
      <c r="P68" t="s">
        <v>26</v>
      </c>
    </row>
    <row r="69" spans="1:14" ht="12">
      <c r="A69" s="23" t="s">
        <v>52</v>
      </c>
      <c r="B69" s="17"/>
      <c r="C69" s="17"/>
      <c r="D69" s="17"/>
      <c r="E69" s="24" t="s">
        <v>55</v>
      </c>
      <c r="F69" s="17"/>
      <c r="G69" s="17"/>
      <c r="H69" s="22">
        <f t="shared" si="0"/>
      </c>
      <c r="I69" s="17"/>
      <c r="K69">
        <f t="shared" si="1"/>
      </c>
      <c r="L69" s="44">
        <f>IF(B69&lt;&gt;0,(VLOOKUP(K69,CELK!$K$10:$M$597,2,FALSE)),"")</f>
      </c>
      <c r="M69">
        <f>IF(B69&lt;&gt;0,(VLOOKUP(K69,CELK!$K$10:$M$597,3,FALSE)),"")</f>
      </c>
      <c r="N69">
        <f t="shared" si="2"/>
      </c>
    </row>
    <row r="70" spans="1:14" ht="12.75">
      <c r="A70" s="27" t="s">
        <v>54</v>
      </c>
      <c r="B70" s="17"/>
      <c r="C70" s="17"/>
      <c r="D70" s="17"/>
      <c r="E70" s="26" t="s">
        <v>571</v>
      </c>
      <c r="F70" s="17"/>
      <c r="G70" s="17"/>
      <c r="H70" s="22">
        <f t="shared" si="0"/>
      </c>
      <c r="I70" s="17"/>
      <c r="K70">
        <f t="shared" si="1"/>
      </c>
      <c r="L70" s="44">
        <f>IF(B70&lt;&gt;0,(VLOOKUP(K70,CELK!$K$10:$M$597,2,FALSE)),"")</f>
      </c>
      <c r="M70">
        <f>IF(B70&lt;&gt;0,(VLOOKUP(K70,CELK!$K$10:$M$597,3,FALSE)),"")</f>
      </c>
      <c r="N70">
        <f t="shared" si="2"/>
      </c>
    </row>
    <row r="71" spans="1:16" ht="12">
      <c r="A71" s="42" t="s">
        <v>47</v>
      </c>
      <c r="B71" s="19" t="s">
        <v>125</v>
      </c>
      <c r="C71" s="19" t="s">
        <v>117</v>
      </c>
      <c r="D71" s="17" t="s">
        <v>55</v>
      </c>
      <c r="E71" s="20" t="s">
        <v>118</v>
      </c>
      <c r="F71" s="21" t="s">
        <v>110</v>
      </c>
      <c r="G71" s="22">
        <v>68.75</v>
      </c>
      <c r="H71" s="22">
        <f t="shared" si="0"/>
        <v>0</v>
      </c>
      <c r="I71" s="22">
        <f>ROUND(ROUND(H71,2)*ROUND(G71,2),2)</f>
        <v>0</v>
      </c>
      <c r="K71" t="str">
        <f t="shared" si="1"/>
        <v>131738</v>
      </c>
      <c r="L71" s="44">
        <f>IF(B71&lt;&gt;0,(VLOOKUP(K71,CELK!$K$10:$M$597,2,FALSE)),"")</f>
        <v>161</v>
      </c>
      <c r="M71">
        <f>IF(B71&lt;&gt;0,(VLOOKUP(K71,CELK!$K$10:$M$597,3,FALSE)),"")</f>
        <v>0</v>
      </c>
      <c r="N71" t="str">
        <f t="shared" si="2"/>
        <v>=CELK!H161</v>
      </c>
      <c r="O71">
        <f>(I71*21)/100</f>
        <v>0</v>
      </c>
      <c r="P71" t="s">
        <v>26</v>
      </c>
    </row>
    <row r="72" spans="1:14" ht="12">
      <c r="A72" s="23" t="s">
        <v>52</v>
      </c>
      <c r="B72" s="17"/>
      <c r="C72" s="17"/>
      <c r="D72" s="17"/>
      <c r="E72" s="24" t="s">
        <v>572</v>
      </c>
      <c r="F72" s="17"/>
      <c r="G72" s="17"/>
      <c r="H72" s="22">
        <f t="shared" si="0"/>
      </c>
      <c r="I72" s="17"/>
      <c r="K72">
        <f t="shared" si="1"/>
      </c>
      <c r="L72" s="44">
        <f>IF(B72&lt;&gt;0,(VLOOKUP(K72,CELK!$K$10:$M$597,2,FALSE)),"")</f>
      </c>
      <c r="M72">
        <f>IF(B72&lt;&gt;0,(VLOOKUP(K72,CELK!$K$10:$M$597,3,FALSE)),"")</f>
      </c>
      <c r="N72">
        <f t="shared" si="2"/>
      </c>
    </row>
    <row r="73" spans="1:14" ht="12.75">
      <c r="A73" s="27" t="s">
        <v>54</v>
      </c>
      <c r="B73" s="17"/>
      <c r="C73" s="17"/>
      <c r="D73" s="17"/>
      <c r="E73" s="26" t="s">
        <v>573</v>
      </c>
      <c r="F73" s="17"/>
      <c r="G73" s="17"/>
      <c r="H73" s="22">
        <f t="shared" si="0"/>
      </c>
      <c r="I73" s="17"/>
      <c r="K73">
        <f t="shared" si="1"/>
      </c>
      <c r="L73" s="44">
        <f>IF(B73&lt;&gt;0,(VLOOKUP(K73,CELK!$K$10:$M$597,2,FALSE)),"")</f>
      </c>
      <c r="M73">
        <f>IF(B73&lt;&gt;0,(VLOOKUP(K73,CELK!$K$10:$M$597,3,FALSE)),"")</f>
      </c>
      <c r="N73">
        <f t="shared" si="2"/>
      </c>
    </row>
    <row r="74" spans="1:16" ht="12">
      <c r="A74" s="42" t="s">
        <v>47</v>
      </c>
      <c r="B74" s="19" t="s">
        <v>130</v>
      </c>
      <c r="C74" s="19" t="s">
        <v>574</v>
      </c>
      <c r="D74" s="17" t="s">
        <v>55</v>
      </c>
      <c r="E74" s="20" t="s">
        <v>575</v>
      </c>
      <c r="F74" s="21" t="s">
        <v>110</v>
      </c>
      <c r="G74" s="22">
        <v>14</v>
      </c>
      <c r="H74" s="22">
        <f t="shared" si="0"/>
        <v>0</v>
      </c>
      <c r="I74" s="22">
        <f>ROUND(ROUND(H74,2)*ROUND(G74,2),2)</f>
        <v>0</v>
      </c>
      <c r="K74" t="str">
        <f t="shared" si="1"/>
        <v>17110</v>
      </c>
      <c r="L74" s="44">
        <f>IF(B74&lt;&gt;0,(VLOOKUP(K74,CELK!$K$10:$M$597,2,FALSE)),"")</f>
        <v>164</v>
      </c>
      <c r="M74">
        <f>IF(B74&lt;&gt;0,(VLOOKUP(K74,CELK!$K$10:$M$597,3,FALSE)),"")</f>
        <v>0</v>
      </c>
      <c r="N74" t="str">
        <f t="shared" si="2"/>
        <v>=CELK!H164</v>
      </c>
      <c r="O74">
        <f>(I74*21)/100</f>
        <v>0</v>
      </c>
      <c r="P74" t="s">
        <v>26</v>
      </c>
    </row>
    <row r="75" spans="1:14" ht="12">
      <c r="A75" s="23" t="s">
        <v>52</v>
      </c>
      <c r="B75" s="17"/>
      <c r="C75" s="17"/>
      <c r="D75" s="17"/>
      <c r="E75" s="24" t="s">
        <v>55</v>
      </c>
      <c r="F75" s="17"/>
      <c r="G75" s="17"/>
      <c r="H75" s="22">
        <f aca="true" t="shared" si="3" ref="H75:H138">M75</f>
      </c>
      <c r="I75" s="17"/>
      <c r="K75">
        <f aca="true" t="shared" si="4" ref="K75:K138">IF(B75&lt;&gt;0,C75&amp;D75,"")</f>
      </c>
      <c r="L75" s="44">
        <f>IF(B75&lt;&gt;0,(VLOOKUP(K75,CELK!$K$10:$M$597,2,FALSE)),"")</f>
      </c>
      <c r="M75">
        <f>IF(B75&lt;&gt;0,(VLOOKUP(K75,CELK!$K$10:$M$597,3,FALSE)),"")</f>
      </c>
      <c r="N75">
        <f aca="true" t="shared" si="5" ref="N75:N138">IF(B75&lt;&gt;0,"=CELK!H"&amp;L75,"")</f>
      </c>
    </row>
    <row r="76" spans="1:14" ht="12.75">
      <c r="A76" s="27" t="s">
        <v>54</v>
      </c>
      <c r="B76" s="17"/>
      <c r="C76" s="17"/>
      <c r="D76" s="17"/>
      <c r="E76" s="26" t="s">
        <v>571</v>
      </c>
      <c r="F76" s="17"/>
      <c r="G76" s="17"/>
      <c r="H76" s="22">
        <f t="shared" si="3"/>
      </c>
      <c r="I76" s="17"/>
      <c r="K76">
        <f t="shared" si="4"/>
      </c>
      <c r="L76" s="44">
        <f>IF(B76&lt;&gt;0,(VLOOKUP(K76,CELK!$K$10:$M$597,2,FALSE)),"")</f>
      </c>
      <c r="M76">
        <f>IF(B76&lt;&gt;0,(VLOOKUP(K76,CELK!$K$10:$M$597,3,FALSE)),"")</f>
      </c>
      <c r="N76">
        <f t="shared" si="5"/>
      </c>
    </row>
    <row r="77" spans="1:16" ht="12">
      <c r="A77" s="42" t="s">
        <v>47</v>
      </c>
      <c r="B77" s="19" t="s">
        <v>135</v>
      </c>
      <c r="C77" s="19" t="s">
        <v>120</v>
      </c>
      <c r="D77" s="17" t="s">
        <v>55</v>
      </c>
      <c r="E77" s="20" t="s">
        <v>121</v>
      </c>
      <c r="F77" s="21" t="s">
        <v>110</v>
      </c>
      <c r="G77" s="22">
        <v>82.75</v>
      </c>
      <c r="H77" s="22">
        <f t="shared" si="3"/>
        <v>0</v>
      </c>
      <c r="I77" s="22">
        <f>ROUND(ROUND(H77,2)*ROUND(G77,2),2)</f>
        <v>0</v>
      </c>
      <c r="K77" t="str">
        <f t="shared" si="4"/>
        <v>17120</v>
      </c>
      <c r="L77" s="44">
        <f>IF(B77&lt;&gt;0,(VLOOKUP(K77,CELK!$K$10:$M$597,2,FALSE)),"")</f>
        <v>167</v>
      </c>
      <c r="M77">
        <f>IF(B77&lt;&gt;0,(VLOOKUP(K77,CELK!$K$10:$M$597,3,FALSE)),"")</f>
        <v>0</v>
      </c>
      <c r="N77" t="str">
        <f t="shared" si="5"/>
        <v>=CELK!H167</v>
      </c>
      <c r="O77">
        <f>(I77*21)/100</f>
        <v>0</v>
      </c>
      <c r="P77" t="s">
        <v>26</v>
      </c>
    </row>
    <row r="78" spans="1:14" ht="12">
      <c r="A78" s="23" t="s">
        <v>52</v>
      </c>
      <c r="B78" s="17"/>
      <c r="C78" s="17"/>
      <c r="D78" s="17"/>
      <c r="E78" s="24" t="s">
        <v>55</v>
      </c>
      <c r="F78" s="17"/>
      <c r="G78" s="17"/>
      <c r="H78" s="22">
        <f t="shared" si="3"/>
      </c>
      <c r="I78" s="17"/>
      <c r="K78">
        <f t="shared" si="4"/>
      </c>
      <c r="L78" s="44">
        <f>IF(B78&lt;&gt;0,(VLOOKUP(K78,CELK!$K$10:$M$597,2,FALSE)),"")</f>
      </c>
      <c r="M78">
        <f>IF(B78&lt;&gt;0,(VLOOKUP(K78,CELK!$K$10:$M$597,3,FALSE)),"")</f>
      </c>
      <c r="N78">
        <f t="shared" si="5"/>
      </c>
    </row>
    <row r="79" spans="1:14" ht="12.75">
      <c r="A79" s="25" t="s">
        <v>54</v>
      </c>
      <c r="B79" s="17"/>
      <c r="C79" s="17"/>
      <c r="D79" s="17"/>
      <c r="E79" s="26" t="s">
        <v>576</v>
      </c>
      <c r="F79" s="17"/>
      <c r="G79" s="17"/>
      <c r="H79" s="22">
        <f t="shared" si="3"/>
      </c>
      <c r="I79" s="17"/>
      <c r="K79">
        <f t="shared" si="4"/>
      </c>
      <c r="L79" s="44">
        <f>IF(B79&lt;&gt;0,(VLOOKUP(K79,CELK!$K$10:$M$597,2,FALSE)),"")</f>
      </c>
      <c r="M79">
        <f>IF(B79&lt;&gt;0,(VLOOKUP(K79,CELK!$K$10:$M$597,3,FALSE)),"")</f>
      </c>
      <c r="N79">
        <f t="shared" si="5"/>
      </c>
    </row>
    <row r="80" spans="1:18" ht="12.75" customHeight="1">
      <c r="A80" s="5" t="s">
        <v>45</v>
      </c>
      <c r="B80" s="35"/>
      <c r="C80" s="36" t="s">
        <v>26</v>
      </c>
      <c r="D80" s="35"/>
      <c r="E80" s="37" t="s">
        <v>129</v>
      </c>
      <c r="F80" s="35"/>
      <c r="G80" s="35"/>
      <c r="H80" s="22">
        <f t="shared" si="3"/>
      </c>
      <c r="I80" s="38">
        <f>0+Q80</f>
        <v>0</v>
      </c>
      <c r="K80">
        <f t="shared" si="4"/>
      </c>
      <c r="L80" s="44">
        <f>IF(B80&lt;&gt;0,(VLOOKUP(K80,CELK!$K$10:$M$597,2,FALSE)),"")</f>
      </c>
      <c r="M80">
        <f>IF(B80&lt;&gt;0,(VLOOKUP(K80,CELK!$K$10:$M$597,3,FALSE)),"")</f>
      </c>
      <c r="N80">
        <f t="shared" si="5"/>
      </c>
      <c r="O80">
        <f>0+R80</f>
        <v>0</v>
      </c>
      <c r="Q80">
        <f>0+I81+I84+I87+I90+I93+I96+I99+I102</f>
        <v>0</v>
      </c>
      <c r="R80">
        <f>0+O81+O84+O87+O90+O93+O96+O99+O102</f>
        <v>0</v>
      </c>
    </row>
    <row r="81" spans="1:16" ht="12">
      <c r="A81" s="42" t="s">
        <v>47</v>
      </c>
      <c r="B81" s="19" t="s">
        <v>139</v>
      </c>
      <c r="C81" s="19" t="s">
        <v>577</v>
      </c>
      <c r="D81" s="17" t="s">
        <v>55</v>
      </c>
      <c r="E81" s="20" t="s">
        <v>578</v>
      </c>
      <c r="F81" s="21" t="s">
        <v>104</v>
      </c>
      <c r="G81" s="22">
        <v>8</v>
      </c>
      <c r="H81" s="22">
        <f t="shared" si="3"/>
        <v>0</v>
      </c>
      <c r="I81" s="22">
        <f>ROUND(ROUND(H81,2)*ROUND(G81,2),2)</f>
        <v>0</v>
      </c>
      <c r="K81" t="str">
        <f t="shared" si="4"/>
        <v>21263</v>
      </c>
      <c r="L81" s="44">
        <f>IF(B81&lt;&gt;0,(VLOOKUP(K81,CELK!$K$10:$M$597,2,FALSE)),"")</f>
        <v>177</v>
      </c>
      <c r="M81">
        <f>IF(B81&lt;&gt;0,(VLOOKUP(K81,CELK!$K$10:$M$597,3,FALSE)),"")</f>
        <v>0</v>
      </c>
      <c r="N81" t="str">
        <f t="shared" si="5"/>
        <v>=CELK!H177</v>
      </c>
      <c r="O81">
        <f>(I81*21)/100</f>
        <v>0</v>
      </c>
      <c r="P81" t="s">
        <v>26</v>
      </c>
    </row>
    <row r="82" spans="1:14" ht="12">
      <c r="A82" s="23" t="s">
        <v>52</v>
      </c>
      <c r="B82" s="17"/>
      <c r="C82" s="17"/>
      <c r="D82" s="17"/>
      <c r="E82" s="24" t="s">
        <v>579</v>
      </c>
      <c r="F82" s="17"/>
      <c r="G82" s="17"/>
      <c r="H82" s="22">
        <f t="shared" si="3"/>
      </c>
      <c r="I82" s="17"/>
      <c r="K82">
        <f t="shared" si="4"/>
      </c>
      <c r="L82" s="44">
        <f>IF(B82&lt;&gt;0,(VLOOKUP(K82,CELK!$K$10:$M$597,2,FALSE)),"")</f>
      </c>
      <c r="M82">
        <f>IF(B82&lt;&gt;0,(VLOOKUP(K82,CELK!$K$10:$M$597,3,FALSE)),"")</f>
      </c>
      <c r="N82">
        <f t="shared" si="5"/>
      </c>
    </row>
    <row r="83" spans="1:14" ht="12.75">
      <c r="A83" s="27" t="s">
        <v>54</v>
      </c>
      <c r="B83" s="17"/>
      <c r="C83" s="17"/>
      <c r="D83" s="17"/>
      <c r="E83" s="26" t="s">
        <v>580</v>
      </c>
      <c r="F83" s="17"/>
      <c r="G83" s="17"/>
      <c r="H83" s="22">
        <f t="shared" si="3"/>
      </c>
      <c r="I83" s="17"/>
      <c r="K83">
        <f t="shared" si="4"/>
      </c>
      <c r="L83" s="44">
        <f>IF(B83&lt;&gt;0,(VLOOKUP(K83,CELK!$K$10:$M$597,2,FALSE)),"")</f>
      </c>
      <c r="M83">
        <f>IF(B83&lt;&gt;0,(VLOOKUP(K83,CELK!$K$10:$M$597,3,FALSE)),"")</f>
      </c>
      <c r="N83">
        <f t="shared" si="5"/>
      </c>
    </row>
    <row r="84" spans="1:16" ht="12">
      <c r="A84" s="42" t="s">
        <v>47</v>
      </c>
      <c r="B84" s="19" t="s">
        <v>143</v>
      </c>
      <c r="C84" s="19" t="s">
        <v>581</v>
      </c>
      <c r="D84" s="17" t="s">
        <v>55</v>
      </c>
      <c r="E84" s="20" t="s">
        <v>582</v>
      </c>
      <c r="F84" s="21" t="s">
        <v>110</v>
      </c>
      <c r="G84" s="22">
        <v>10</v>
      </c>
      <c r="H84" s="22">
        <f t="shared" si="3"/>
        <v>0</v>
      </c>
      <c r="I84" s="22">
        <f>ROUND(ROUND(H84,2)*ROUND(G84,2),2)</f>
        <v>0</v>
      </c>
      <c r="K84" t="str">
        <f t="shared" si="4"/>
        <v>23668R</v>
      </c>
      <c r="L84" s="44">
        <f>IF(B84&lt;&gt;0,(VLOOKUP(K84,CELK!$K$10:$M$597,2,FALSE)),"")</f>
        <v>180</v>
      </c>
      <c r="M84">
        <f>IF(B84&lt;&gt;0,(VLOOKUP(K84,CELK!$K$10:$M$597,3,FALSE)),"")</f>
        <v>0</v>
      </c>
      <c r="N84" t="str">
        <f t="shared" si="5"/>
        <v>=CELK!H180</v>
      </c>
      <c r="O84">
        <f>(I84*21)/100</f>
        <v>0</v>
      </c>
      <c r="P84" t="s">
        <v>26</v>
      </c>
    </row>
    <row r="85" spans="1:14" ht="12">
      <c r="A85" s="23" t="s">
        <v>52</v>
      </c>
      <c r="B85" s="17"/>
      <c r="C85" s="17"/>
      <c r="D85" s="17"/>
      <c r="E85" s="24" t="s">
        <v>55</v>
      </c>
      <c r="F85" s="17"/>
      <c r="G85" s="17"/>
      <c r="H85" s="22">
        <f t="shared" si="3"/>
      </c>
      <c r="I85" s="17"/>
      <c r="K85">
        <f t="shared" si="4"/>
      </c>
      <c r="L85" s="44">
        <f>IF(B85&lt;&gt;0,(VLOOKUP(K85,CELK!$K$10:$M$597,2,FALSE)),"")</f>
      </c>
      <c r="M85">
        <f>IF(B85&lt;&gt;0,(VLOOKUP(K85,CELK!$K$10:$M$597,3,FALSE)),"")</f>
      </c>
      <c r="N85">
        <f t="shared" si="5"/>
      </c>
    </row>
    <row r="86" spans="1:14" ht="12.75">
      <c r="A86" s="27" t="s">
        <v>54</v>
      </c>
      <c r="B86" s="17"/>
      <c r="C86" s="17"/>
      <c r="D86" s="17"/>
      <c r="E86" s="26" t="s">
        <v>583</v>
      </c>
      <c r="F86" s="17"/>
      <c r="G86" s="17"/>
      <c r="H86" s="22">
        <f t="shared" si="3"/>
      </c>
      <c r="I86" s="17"/>
      <c r="K86">
        <f t="shared" si="4"/>
      </c>
      <c r="L86" s="44">
        <f>IF(B86&lt;&gt;0,(VLOOKUP(K86,CELK!$K$10:$M$597,2,FALSE)),"")</f>
      </c>
      <c r="M86">
        <f>IF(B86&lt;&gt;0,(VLOOKUP(K86,CELK!$K$10:$M$597,3,FALSE)),"")</f>
      </c>
      <c r="N86">
        <f t="shared" si="5"/>
      </c>
    </row>
    <row r="87" spans="1:16" ht="12">
      <c r="A87" s="42" t="s">
        <v>47</v>
      </c>
      <c r="B87" s="19" t="s">
        <v>146</v>
      </c>
      <c r="C87" s="19" t="s">
        <v>584</v>
      </c>
      <c r="D87" s="17" t="s">
        <v>55</v>
      </c>
      <c r="E87" s="20" t="s">
        <v>585</v>
      </c>
      <c r="F87" s="21" t="s">
        <v>104</v>
      </c>
      <c r="G87" s="22">
        <v>52.8</v>
      </c>
      <c r="H87" s="22">
        <f t="shared" si="3"/>
        <v>0</v>
      </c>
      <c r="I87" s="22">
        <f>ROUND(ROUND(H87,2)*ROUND(G87,2),2)</f>
        <v>0</v>
      </c>
      <c r="K87" t="str">
        <f t="shared" si="4"/>
        <v>261313</v>
      </c>
      <c r="L87" s="44">
        <f>IF(B87&lt;&gt;0,(VLOOKUP(K87,CELK!$K$10:$M$597,2,FALSE)),"")</f>
        <v>183</v>
      </c>
      <c r="M87">
        <f>IF(B87&lt;&gt;0,(VLOOKUP(K87,CELK!$K$10:$M$597,3,FALSE)),"")</f>
        <v>0</v>
      </c>
      <c r="N87" t="str">
        <f t="shared" si="5"/>
        <v>=CELK!H183</v>
      </c>
      <c r="O87">
        <f>(I87*21)/100</f>
        <v>0</v>
      </c>
      <c r="P87" t="s">
        <v>26</v>
      </c>
    </row>
    <row r="88" spans="1:14" ht="12">
      <c r="A88" s="23" t="s">
        <v>52</v>
      </c>
      <c r="B88" s="17"/>
      <c r="C88" s="17"/>
      <c r="D88" s="17"/>
      <c r="E88" s="24" t="s">
        <v>586</v>
      </c>
      <c r="F88" s="17"/>
      <c r="G88" s="17"/>
      <c r="H88" s="22">
        <f t="shared" si="3"/>
      </c>
      <c r="I88" s="17"/>
      <c r="K88">
        <f t="shared" si="4"/>
      </c>
      <c r="L88" s="44">
        <f>IF(B88&lt;&gt;0,(VLOOKUP(K88,CELK!$K$10:$M$597,2,FALSE)),"")</f>
      </c>
      <c r="M88">
        <f>IF(B88&lt;&gt;0,(VLOOKUP(K88,CELK!$K$10:$M$597,3,FALSE)),"")</f>
      </c>
      <c r="N88">
        <f t="shared" si="5"/>
      </c>
    </row>
    <row r="89" spans="1:14" ht="12.75">
      <c r="A89" s="27" t="s">
        <v>54</v>
      </c>
      <c r="B89" s="17"/>
      <c r="C89" s="17"/>
      <c r="D89" s="17"/>
      <c r="E89" s="26" t="s">
        <v>587</v>
      </c>
      <c r="F89" s="17"/>
      <c r="G89" s="17"/>
      <c r="H89" s="22">
        <f t="shared" si="3"/>
      </c>
      <c r="I89" s="17"/>
      <c r="K89">
        <f t="shared" si="4"/>
      </c>
      <c r="L89" s="44">
        <f>IF(B89&lt;&gt;0,(VLOOKUP(K89,CELK!$K$10:$M$597,2,FALSE)),"")</f>
      </c>
      <c r="M89">
        <f>IF(B89&lt;&gt;0,(VLOOKUP(K89,CELK!$K$10:$M$597,3,FALSE)),"")</f>
      </c>
      <c r="N89">
        <f t="shared" si="5"/>
      </c>
    </row>
    <row r="90" spans="1:16" ht="12">
      <c r="A90" s="42" t="s">
        <v>47</v>
      </c>
      <c r="B90" s="19" t="s">
        <v>149</v>
      </c>
      <c r="C90" s="19" t="s">
        <v>588</v>
      </c>
      <c r="D90" s="17" t="s">
        <v>55</v>
      </c>
      <c r="E90" s="20" t="s">
        <v>589</v>
      </c>
      <c r="F90" s="21" t="s">
        <v>104</v>
      </c>
      <c r="G90" s="22">
        <v>1</v>
      </c>
      <c r="H90" s="22">
        <f t="shared" si="3"/>
        <v>0</v>
      </c>
      <c r="I90" s="22">
        <f>ROUND(ROUND(H90,2)*ROUND(G90,2),2)</f>
        <v>0</v>
      </c>
      <c r="K90" t="str">
        <f t="shared" si="4"/>
        <v>26184</v>
      </c>
      <c r="L90" s="44">
        <f>IF(B90&lt;&gt;0,(VLOOKUP(K90,CELK!$K$10:$M$597,2,FALSE)),"")</f>
        <v>189</v>
      </c>
      <c r="M90">
        <f>IF(B90&lt;&gt;0,(VLOOKUP(K90,CELK!$K$10:$M$597,3,FALSE)),"")</f>
        <v>0</v>
      </c>
      <c r="N90" t="str">
        <f t="shared" si="5"/>
        <v>=CELK!H189</v>
      </c>
      <c r="O90">
        <f>(I90*21)/100</f>
        <v>0</v>
      </c>
      <c r="P90" t="s">
        <v>26</v>
      </c>
    </row>
    <row r="91" spans="1:14" ht="12">
      <c r="A91" s="23" t="s">
        <v>52</v>
      </c>
      <c r="B91" s="17"/>
      <c r="C91" s="17"/>
      <c r="D91" s="17"/>
      <c r="E91" s="24" t="s">
        <v>55</v>
      </c>
      <c r="F91" s="17"/>
      <c r="G91" s="17"/>
      <c r="H91" s="22">
        <f t="shared" si="3"/>
      </c>
      <c r="I91" s="17"/>
      <c r="K91">
        <f t="shared" si="4"/>
      </c>
      <c r="L91" s="44">
        <f>IF(B91&lt;&gt;0,(VLOOKUP(K91,CELK!$K$10:$M$597,2,FALSE)),"")</f>
      </c>
      <c r="M91">
        <f>IF(B91&lt;&gt;0,(VLOOKUP(K91,CELK!$K$10:$M$597,3,FALSE)),"")</f>
      </c>
      <c r="N91">
        <f t="shared" si="5"/>
      </c>
    </row>
    <row r="92" spans="1:14" ht="12.75">
      <c r="A92" s="27" t="s">
        <v>54</v>
      </c>
      <c r="B92" s="17"/>
      <c r="C92" s="17"/>
      <c r="D92" s="17"/>
      <c r="E92" s="26" t="s">
        <v>590</v>
      </c>
      <c r="F92" s="17"/>
      <c r="G92" s="17"/>
      <c r="H92" s="22">
        <f t="shared" si="3"/>
      </c>
      <c r="I92" s="17"/>
      <c r="K92">
        <f t="shared" si="4"/>
      </c>
      <c r="L92" s="44">
        <f>IF(B92&lt;&gt;0,(VLOOKUP(K92,CELK!$K$10:$M$597,2,FALSE)),"")</f>
      </c>
      <c r="M92">
        <f>IF(B92&lt;&gt;0,(VLOOKUP(K92,CELK!$K$10:$M$597,3,FALSE)),"")</f>
      </c>
      <c r="N92">
        <f t="shared" si="5"/>
      </c>
    </row>
    <row r="93" spans="1:16" ht="12">
      <c r="A93" s="42" t="s">
        <v>47</v>
      </c>
      <c r="B93" s="19" t="s">
        <v>153</v>
      </c>
      <c r="C93" s="19" t="s">
        <v>591</v>
      </c>
      <c r="D93" s="17" t="s">
        <v>55</v>
      </c>
      <c r="E93" s="20" t="s">
        <v>592</v>
      </c>
      <c r="F93" s="21" t="s">
        <v>110</v>
      </c>
      <c r="G93" s="22">
        <v>1.65</v>
      </c>
      <c r="H93" s="22">
        <f t="shared" si="3"/>
        <v>0</v>
      </c>
      <c r="I93" s="22">
        <f>ROUND(ROUND(H93,2)*ROUND(G93,2),2)</f>
        <v>0</v>
      </c>
      <c r="K93" t="str">
        <f t="shared" si="4"/>
        <v>281451</v>
      </c>
      <c r="L93" s="44">
        <f>IF(B93&lt;&gt;0,(VLOOKUP(K93,CELK!$K$10:$M$597,2,FALSE)),"")</f>
        <v>192</v>
      </c>
      <c r="M93">
        <f>IF(B93&lt;&gt;0,(VLOOKUP(K93,CELK!$K$10:$M$597,3,FALSE)),"")</f>
        <v>0</v>
      </c>
      <c r="N93" t="str">
        <f t="shared" si="5"/>
        <v>=CELK!H192</v>
      </c>
      <c r="O93">
        <f>(I93*21)/100</f>
        <v>0</v>
      </c>
      <c r="P93" t="s">
        <v>26</v>
      </c>
    </row>
    <row r="94" spans="1:14" ht="12">
      <c r="A94" s="23" t="s">
        <v>52</v>
      </c>
      <c r="B94" s="17"/>
      <c r="C94" s="17"/>
      <c r="D94" s="17"/>
      <c r="E94" s="24" t="s">
        <v>55</v>
      </c>
      <c r="F94" s="17"/>
      <c r="G94" s="17"/>
      <c r="H94" s="22">
        <f t="shared" si="3"/>
      </c>
      <c r="I94" s="17"/>
      <c r="K94">
        <f t="shared" si="4"/>
      </c>
      <c r="L94" s="44">
        <f>IF(B94&lt;&gt;0,(VLOOKUP(K94,CELK!$K$10:$M$597,2,FALSE)),"")</f>
      </c>
      <c r="M94">
        <f>IF(B94&lt;&gt;0,(VLOOKUP(K94,CELK!$K$10:$M$597,3,FALSE)),"")</f>
      </c>
      <c r="N94">
        <f t="shared" si="5"/>
      </c>
    </row>
    <row r="95" spans="1:14" ht="12.75">
      <c r="A95" s="27" t="s">
        <v>54</v>
      </c>
      <c r="B95" s="17"/>
      <c r="C95" s="17"/>
      <c r="D95" s="17"/>
      <c r="E95" s="26" t="s">
        <v>593</v>
      </c>
      <c r="F95" s="17"/>
      <c r="G95" s="17"/>
      <c r="H95" s="22">
        <f t="shared" si="3"/>
      </c>
      <c r="I95" s="17"/>
      <c r="K95">
        <f t="shared" si="4"/>
      </c>
      <c r="L95" s="44">
        <f>IF(B95&lt;&gt;0,(VLOOKUP(K95,CELK!$K$10:$M$597,2,FALSE)),"")</f>
      </c>
      <c r="M95">
        <f>IF(B95&lt;&gt;0,(VLOOKUP(K95,CELK!$K$10:$M$597,3,FALSE)),"")</f>
      </c>
      <c r="N95">
        <f t="shared" si="5"/>
      </c>
    </row>
    <row r="96" spans="1:16" ht="24.75">
      <c r="A96" s="42" t="s">
        <v>47</v>
      </c>
      <c r="B96" s="19" t="s">
        <v>158</v>
      </c>
      <c r="C96" s="19" t="s">
        <v>594</v>
      </c>
      <c r="D96" s="17" t="s">
        <v>55</v>
      </c>
      <c r="E96" s="20" t="s">
        <v>595</v>
      </c>
      <c r="F96" s="21" t="s">
        <v>74</v>
      </c>
      <c r="G96" s="22">
        <v>32</v>
      </c>
      <c r="H96" s="22">
        <f t="shared" si="3"/>
        <v>0</v>
      </c>
      <c r="I96" s="22">
        <f>ROUND(ROUND(H96,2)*ROUND(G96,2),2)</f>
        <v>0</v>
      </c>
      <c r="K96" t="str">
        <f t="shared" si="4"/>
        <v>285392</v>
      </c>
      <c r="L96" s="44">
        <f>IF(B96&lt;&gt;0,(VLOOKUP(K96,CELK!$K$10:$M$597,2,FALSE)),"")</f>
        <v>195</v>
      </c>
      <c r="M96">
        <f>IF(B96&lt;&gt;0,(VLOOKUP(K96,CELK!$K$10:$M$597,3,FALSE)),"")</f>
        <v>0</v>
      </c>
      <c r="N96" t="str">
        <f t="shared" si="5"/>
        <v>=CELK!H195</v>
      </c>
      <c r="O96">
        <f>(I96*21)/100</f>
        <v>0</v>
      </c>
      <c r="P96" t="s">
        <v>26</v>
      </c>
    </row>
    <row r="97" spans="1:14" ht="12">
      <c r="A97" s="23" t="s">
        <v>52</v>
      </c>
      <c r="B97" s="17"/>
      <c r="C97" s="17"/>
      <c r="D97" s="17"/>
      <c r="E97" s="24" t="s">
        <v>596</v>
      </c>
      <c r="F97" s="17"/>
      <c r="G97" s="17"/>
      <c r="H97" s="22">
        <f t="shared" si="3"/>
      </c>
      <c r="I97" s="17"/>
      <c r="K97">
        <f t="shared" si="4"/>
      </c>
      <c r="L97" s="44">
        <f>IF(B97&lt;&gt;0,(VLOOKUP(K97,CELK!$K$10:$M$597,2,FALSE)),"")</f>
      </c>
      <c r="M97">
        <f>IF(B97&lt;&gt;0,(VLOOKUP(K97,CELK!$K$10:$M$597,3,FALSE)),"")</f>
      </c>
      <c r="N97">
        <f t="shared" si="5"/>
      </c>
    </row>
    <row r="98" spans="1:14" ht="12.75">
      <c r="A98" s="27" t="s">
        <v>54</v>
      </c>
      <c r="B98" s="17"/>
      <c r="C98" s="17"/>
      <c r="D98" s="17"/>
      <c r="E98" s="26" t="s">
        <v>597</v>
      </c>
      <c r="F98" s="17"/>
      <c r="G98" s="17"/>
      <c r="H98" s="22">
        <f t="shared" si="3"/>
      </c>
      <c r="I98" s="17"/>
      <c r="K98">
        <f t="shared" si="4"/>
      </c>
      <c r="L98" s="44">
        <f>IF(B98&lt;&gt;0,(VLOOKUP(K98,CELK!$K$10:$M$597,2,FALSE)),"")</f>
      </c>
      <c r="M98">
        <f>IF(B98&lt;&gt;0,(VLOOKUP(K98,CELK!$K$10:$M$597,3,FALSE)),"")</f>
      </c>
      <c r="N98">
        <f t="shared" si="5"/>
      </c>
    </row>
    <row r="99" spans="1:16" ht="12">
      <c r="A99" s="42" t="s">
        <v>47</v>
      </c>
      <c r="B99" s="19" t="s">
        <v>161</v>
      </c>
      <c r="C99" s="19" t="s">
        <v>598</v>
      </c>
      <c r="D99" s="17" t="s">
        <v>55</v>
      </c>
      <c r="E99" s="20" t="s">
        <v>599</v>
      </c>
      <c r="F99" s="21" t="s">
        <v>69</v>
      </c>
      <c r="G99" s="22">
        <v>48</v>
      </c>
      <c r="H99" s="22">
        <f t="shared" si="3"/>
        <v>0</v>
      </c>
      <c r="I99" s="22">
        <f>ROUND(ROUND(H99,2)*ROUND(G99,2),2)</f>
        <v>0</v>
      </c>
      <c r="K99" t="str">
        <f t="shared" si="4"/>
        <v>289971</v>
      </c>
      <c r="L99" s="44">
        <f>IF(B99&lt;&gt;0,(VLOOKUP(K99,CELK!$K$10:$M$597,2,FALSE)),"")</f>
        <v>198</v>
      </c>
      <c r="M99">
        <f>IF(B99&lt;&gt;0,(VLOOKUP(K99,CELK!$K$10:$M$597,3,FALSE)),"")</f>
        <v>0</v>
      </c>
      <c r="N99" t="str">
        <f t="shared" si="5"/>
        <v>=CELK!H198</v>
      </c>
      <c r="O99">
        <f>(I99*21)/100</f>
        <v>0</v>
      </c>
      <c r="P99" t="s">
        <v>26</v>
      </c>
    </row>
    <row r="100" spans="1:14" ht="12">
      <c r="A100" s="23" t="s">
        <v>52</v>
      </c>
      <c r="B100" s="17"/>
      <c r="C100" s="17"/>
      <c r="D100" s="17"/>
      <c r="E100" s="24" t="s">
        <v>55</v>
      </c>
      <c r="F100" s="17"/>
      <c r="G100" s="17"/>
      <c r="H100" s="22">
        <f t="shared" si="3"/>
      </c>
      <c r="I100" s="17"/>
      <c r="K100">
        <f t="shared" si="4"/>
      </c>
      <c r="L100" s="44">
        <f>IF(B100&lt;&gt;0,(VLOOKUP(K100,CELK!$K$10:$M$597,2,FALSE)),"")</f>
      </c>
      <c r="M100">
        <f>IF(B100&lt;&gt;0,(VLOOKUP(K100,CELK!$K$10:$M$597,3,FALSE)),"")</f>
      </c>
      <c r="N100">
        <f t="shared" si="5"/>
      </c>
    </row>
    <row r="101" spans="1:14" ht="12.75">
      <c r="A101" s="27" t="s">
        <v>54</v>
      </c>
      <c r="B101" s="17"/>
      <c r="C101" s="17"/>
      <c r="D101" s="17"/>
      <c r="E101" s="26" t="s">
        <v>600</v>
      </c>
      <c r="F101" s="17"/>
      <c r="G101" s="17"/>
      <c r="H101" s="22">
        <f t="shared" si="3"/>
      </c>
      <c r="I101" s="17"/>
      <c r="K101">
        <f t="shared" si="4"/>
      </c>
      <c r="L101" s="44">
        <f>IF(B101&lt;&gt;0,(VLOOKUP(K101,CELK!$K$10:$M$597,2,FALSE)),"")</f>
      </c>
      <c r="M101">
        <f>IF(B101&lt;&gt;0,(VLOOKUP(K101,CELK!$K$10:$M$597,3,FALSE)),"")</f>
      </c>
      <c r="N101">
        <f t="shared" si="5"/>
      </c>
    </row>
    <row r="102" spans="1:16" ht="12">
      <c r="A102" s="42" t="s">
        <v>47</v>
      </c>
      <c r="B102" s="19" t="s">
        <v>166</v>
      </c>
      <c r="C102" s="19" t="s">
        <v>601</v>
      </c>
      <c r="D102" s="17" t="s">
        <v>55</v>
      </c>
      <c r="E102" s="20" t="s">
        <v>602</v>
      </c>
      <c r="F102" s="21" t="s">
        <v>69</v>
      </c>
      <c r="G102" s="22">
        <v>24</v>
      </c>
      <c r="H102" s="22">
        <f t="shared" si="3"/>
        <v>0</v>
      </c>
      <c r="I102" s="22">
        <f>ROUND(ROUND(H102,2)*ROUND(G102,2),2)</f>
        <v>0</v>
      </c>
      <c r="K102" t="str">
        <f t="shared" si="4"/>
        <v>28999</v>
      </c>
      <c r="L102" s="44">
        <f>IF(B102&lt;&gt;0,(VLOOKUP(K102,CELK!$K$10:$M$597,2,FALSE)),"")</f>
        <v>201</v>
      </c>
      <c r="M102">
        <f>IF(B102&lt;&gt;0,(VLOOKUP(K102,CELK!$K$10:$M$597,3,FALSE)),"")</f>
        <v>0</v>
      </c>
      <c r="N102" t="str">
        <f t="shared" si="5"/>
        <v>=CELK!H201</v>
      </c>
      <c r="O102">
        <f>(I102*21)/100</f>
        <v>0</v>
      </c>
      <c r="P102" t="s">
        <v>26</v>
      </c>
    </row>
    <row r="103" spans="1:14" ht="12">
      <c r="A103" s="23" t="s">
        <v>52</v>
      </c>
      <c r="B103" s="17"/>
      <c r="C103" s="17"/>
      <c r="D103" s="17"/>
      <c r="E103" s="24" t="s">
        <v>55</v>
      </c>
      <c r="F103" s="17"/>
      <c r="G103" s="17"/>
      <c r="H103" s="22">
        <f t="shared" si="3"/>
      </c>
      <c r="I103" s="17"/>
      <c r="K103">
        <f t="shared" si="4"/>
      </c>
      <c r="L103" s="44">
        <f>IF(B103&lt;&gt;0,(VLOOKUP(K103,CELK!$K$10:$M$597,2,FALSE)),"")</f>
      </c>
      <c r="M103">
        <f>IF(B103&lt;&gt;0,(VLOOKUP(K103,CELK!$K$10:$M$597,3,FALSE)),"")</f>
      </c>
      <c r="N103">
        <f t="shared" si="5"/>
      </c>
    </row>
    <row r="104" spans="1:14" ht="12.75">
      <c r="A104" s="25" t="s">
        <v>54</v>
      </c>
      <c r="B104" s="17"/>
      <c r="C104" s="17"/>
      <c r="D104" s="17"/>
      <c r="E104" s="26" t="s">
        <v>603</v>
      </c>
      <c r="F104" s="17"/>
      <c r="G104" s="17"/>
      <c r="H104" s="22">
        <f t="shared" si="3"/>
      </c>
      <c r="I104" s="17"/>
      <c r="K104">
        <f t="shared" si="4"/>
      </c>
      <c r="L104" s="44">
        <f>IF(B104&lt;&gt;0,(VLOOKUP(K104,CELK!$K$10:$M$597,2,FALSE)),"")</f>
      </c>
      <c r="M104">
        <f>IF(B104&lt;&gt;0,(VLOOKUP(K104,CELK!$K$10:$M$597,3,FALSE)),"")</f>
      </c>
      <c r="N104">
        <f t="shared" si="5"/>
      </c>
    </row>
    <row r="105" spans="1:18" ht="12.75" customHeight="1">
      <c r="A105" s="5" t="s">
        <v>45</v>
      </c>
      <c r="B105" s="35"/>
      <c r="C105" s="36" t="s">
        <v>27</v>
      </c>
      <c r="D105" s="35"/>
      <c r="E105" s="37" t="s">
        <v>277</v>
      </c>
      <c r="F105" s="35"/>
      <c r="G105" s="35"/>
      <c r="H105" s="22">
        <f t="shared" si="3"/>
      </c>
      <c r="I105" s="38">
        <f>0+Q105</f>
        <v>0</v>
      </c>
      <c r="K105">
        <f t="shared" si="4"/>
      </c>
      <c r="L105" s="44">
        <f>IF(B105&lt;&gt;0,(VLOOKUP(K105,CELK!$K$10:$M$597,2,FALSE)),"")</f>
      </c>
      <c r="M105">
        <f>IF(B105&lt;&gt;0,(VLOOKUP(K105,CELK!$K$10:$M$597,3,FALSE)),"")</f>
      </c>
      <c r="N105">
        <f t="shared" si="5"/>
      </c>
      <c r="O105">
        <f>0+R105</f>
        <v>0</v>
      </c>
      <c r="Q105">
        <f>0+I106+I109+I112+I115+I118</f>
        <v>0</v>
      </c>
      <c r="R105">
        <f>0+O106+O109+O112+O115+O118</f>
        <v>0</v>
      </c>
    </row>
    <row r="106" spans="1:16" ht="12">
      <c r="A106" s="42" t="s">
        <v>47</v>
      </c>
      <c r="B106" s="19" t="s">
        <v>170</v>
      </c>
      <c r="C106" s="19" t="s">
        <v>278</v>
      </c>
      <c r="D106" s="17" t="s">
        <v>55</v>
      </c>
      <c r="E106" s="20" t="s">
        <v>279</v>
      </c>
      <c r="F106" s="21" t="s">
        <v>110</v>
      </c>
      <c r="G106" s="22">
        <v>2.88</v>
      </c>
      <c r="H106" s="22">
        <f t="shared" si="3"/>
        <v>0</v>
      </c>
      <c r="I106" s="22">
        <f>ROUND(ROUND(H106,2)*ROUND(G106,2),2)</f>
        <v>0</v>
      </c>
      <c r="K106" t="str">
        <f t="shared" si="4"/>
        <v>317325</v>
      </c>
      <c r="L106" s="44">
        <f>IF(B106&lt;&gt;0,(VLOOKUP(K106,CELK!$K$10:$M$597,2,FALSE)),"")</f>
        <v>208</v>
      </c>
      <c r="M106">
        <f>IF(B106&lt;&gt;0,(VLOOKUP(K106,CELK!$K$10:$M$597,3,FALSE)),"")</f>
        <v>0</v>
      </c>
      <c r="N106" t="str">
        <f t="shared" si="5"/>
        <v>=CELK!H208</v>
      </c>
      <c r="O106">
        <f>(I106*21)/100</f>
        <v>0</v>
      </c>
      <c r="P106" t="s">
        <v>26</v>
      </c>
    </row>
    <row r="107" spans="1:14" ht="12">
      <c r="A107" s="23" t="s">
        <v>52</v>
      </c>
      <c r="B107" s="17"/>
      <c r="C107" s="17"/>
      <c r="D107" s="17"/>
      <c r="E107" s="24" t="s">
        <v>55</v>
      </c>
      <c r="F107" s="17"/>
      <c r="G107" s="17"/>
      <c r="H107" s="22">
        <f t="shared" si="3"/>
      </c>
      <c r="I107" s="17"/>
      <c r="K107">
        <f t="shared" si="4"/>
      </c>
      <c r="L107" s="44">
        <f>IF(B107&lt;&gt;0,(VLOOKUP(K107,CELK!$K$10:$M$597,2,FALSE)),"")</f>
      </c>
      <c r="M107">
        <f>IF(B107&lt;&gt;0,(VLOOKUP(K107,CELK!$K$10:$M$597,3,FALSE)),"")</f>
      </c>
      <c r="N107">
        <f t="shared" si="5"/>
      </c>
    </row>
    <row r="108" spans="1:14" ht="12.75">
      <c r="A108" s="27" t="s">
        <v>54</v>
      </c>
      <c r="B108" s="17"/>
      <c r="C108" s="17"/>
      <c r="D108" s="17"/>
      <c r="E108" s="26" t="s">
        <v>604</v>
      </c>
      <c r="F108" s="17"/>
      <c r="G108" s="17"/>
      <c r="H108" s="22">
        <f t="shared" si="3"/>
      </c>
      <c r="I108" s="17"/>
      <c r="K108">
        <f t="shared" si="4"/>
      </c>
      <c r="L108" s="44">
        <f>IF(B108&lt;&gt;0,(VLOOKUP(K108,CELK!$K$10:$M$597,2,FALSE)),"")</f>
      </c>
      <c r="M108">
        <f>IF(B108&lt;&gt;0,(VLOOKUP(K108,CELK!$K$10:$M$597,3,FALSE)),"")</f>
      </c>
      <c r="N108">
        <f t="shared" si="5"/>
      </c>
    </row>
    <row r="109" spans="1:16" ht="12">
      <c r="A109" s="42" t="s">
        <v>47</v>
      </c>
      <c r="B109" s="19" t="s">
        <v>174</v>
      </c>
      <c r="C109" s="19" t="s">
        <v>280</v>
      </c>
      <c r="D109" s="17" t="s">
        <v>55</v>
      </c>
      <c r="E109" s="20" t="s">
        <v>281</v>
      </c>
      <c r="F109" s="21" t="s">
        <v>51</v>
      </c>
      <c r="G109" s="22">
        <v>0.46</v>
      </c>
      <c r="H109" s="22">
        <f t="shared" si="3"/>
        <v>0</v>
      </c>
      <c r="I109" s="22">
        <f>ROUND(ROUND(H109,2)*ROUND(G109,2),2)</f>
        <v>0</v>
      </c>
      <c r="K109" t="str">
        <f t="shared" si="4"/>
        <v>317365</v>
      </c>
      <c r="L109" s="44">
        <f>IF(B109&lt;&gt;0,(VLOOKUP(K109,CELK!$K$10:$M$597,2,FALSE)),"")</f>
        <v>211</v>
      </c>
      <c r="M109">
        <f>IF(B109&lt;&gt;0,(VLOOKUP(K109,CELK!$K$10:$M$597,3,FALSE)),"")</f>
        <v>0</v>
      </c>
      <c r="N109" t="str">
        <f t="shared" si="5"/>
        <v>=CELK!H211</v>
      </c>
      <c r="O109">
        <f>(I109*21)/100</f>
        <v>0</v>
      </c>
      <c r="P109" t="s">
        <v>26</v>
      </c>
    </row>
    <row r="110" spans="1:14" ht="12">
      <c r="A110" s="23" t="s">
        <v>52</v>
      </c>
      <c r="B110" s="17"/>
      <c r="C110" s="17"/>
      <c r="D110" s="17"/>
      <c r="E110" s="24" t="s">
        <v>55</v>
      </c>
      <c r="F110" s="17"/>
      <c r="G110" s="17"/>
      <c r="H110" s="22">
        <f t="shared" si="3"/>
      </c>
      <c r="I110" s="17"/>
      <c r="K110">
        <f t="shared" si="4"/>
      </c>
      <c r="L110" s="44">
        <f>IF(B110&lt;&gt;0,(VLOOKUP(K110,CELK!$K$10:$M$597,2,FALSE)),"")</f>
      </c>
      <c r="M110">
        <f>IF(B110&lt;&gt;0,(VLOOKUP(K110,CELK!$K$10:$M$597,3,FALSE)),"")</f>
      </c>
      <c r="N110">
        <f t="shared" si="5"/>
      </c>
    </row>
    <row r="111" spans="1:14" ht="12.75">
      <c r="A111" s="27" t="s">
        <v>54</v>
      </c>
      <c r="B111" s="17"/>
      <c r="C111" s="17"/>
      <c r="D111" s="17"/>
      <c r="E111" s="26" t="s">
        <v>605</v>
      </c>
      <c r="F111" s="17"/>
      <c r="G111" s="17"/>
      <c r="H111" s="22">
        <f t="shared" si="3"/>
      </c>
      <c r="I111" s="17"/>
      <c r="K111">
        <f t="shared" si="4"/>
      </c>
      <c r="L111" s="44">
        <f>IF(B111&lt;&gt;0,(VLOOKUP(K111,CELK!$K$10:$M$597,2,FALSE)),"")</f>
      </c>
      <c r="M111">
        <f>IF(B111&lt;&gt;0,(VLOOKUP(K111,CELK!$K$10:$M$597,3,FALSE)),"")</f>
      </c>
      <c r="N111">
        <f t="shared" si="5"/>
      </c>
    </row>
    <row r="112" spans="1:16" ht="12">
      <c r="A112" s="42" t="s">
        <v>47</v>
      </c>
      <c r="B112" s="19" t="s">
        <v>177</v>
      </c>
      <c r="C112" s="19" t="s">
        <v>606</v>
      </c>
      <c r="D112" s="17" t="s">
        <v>55</v>
      </c>
      <c r="E112" s="20" t="s">
        <v>607</v>
      </c>
      <c r="F112" s="21" t="s">
        <v>110</v>
      </c>
      <c r="G112" s="22">
        <v>3.75</v>
      </c>
      <c r="H112" s="22">
        <f t="shared" si="3"/>
        <v>0</v>
      </c>
      <c r="I112" s="22">
        <f>ROUND(ROUND(H112,2)*ROUND(G112,2),2)</f>
        <v>0</v>
      </c>
      <c r="K112" t="str">
        <f t="shared" si="4"/>
        <v>327213</v>
      </c>
      <c r="L112" s="44">
        <f>IF(B112&lt;&gt;0,(VLOOKUP(K112,CELK!$K$10:$M$597,2,FALSE)),"")</f>
        <v>214</v>
      </c>
      <c r="M112">
        <f>IF(B112&lt;&gt;0,(VLOOKUP(K112,CELK!$K$10:$M$597,3,FALSE)),"")</f>
        <v>0</v>
      </c>
      <c r="N112" t="str">
        <f t="shared" si="5"/>
        <v>=CELK!H214</v>
      </c>
      <c r="O112">
        <f>(I112*21)/100</f>
        <v>0</v>
      </c>
      <c r="P112" t="s">
        <v>26</v>
      </c>
    </row>
    <row r="113" spans="1:14" ht="12">
      <c r="A113" s="23" t="s">
        <v>52</v>
      </c>
      <c r="B113" s="17"/>
      <c r="C113" s="17"/>
      <c r="D113" s="17"/>
      <c r="E113" s="24" t="s">
        <v>55</v>
      </c>
      <c r="F113" s="17"/>
      <c r="G113" s="17"/>
      <c r="H113" s="22">
        <f t="shared" si="3"/>
      </c>
      <c r="I113" s="17"/>
      <c r="K113">
        <f t="shared" si="4"/>
      </c>
      <c r="L113" s="44">
        <f>IF(B113&lt;&gt;0,(VLOOKUP(K113,CELK!$K$10:$M$597,2,FALSE)),"")</f>
      </c>
      <c r="M113">
        <f>IF(B113&lt;&gt;0,(VLOOKUP(K113,CELK!$K$10:$M$597,3,FALSE)),"")</f>
      </c>
      <c r="N113">
        <f t="shared" si="5"/>
      </c>
    </row>
    <row r="114" spans="1:14" ht="12.75">
      <c r="A114" s="27" t="s">
        <v>54</v>
      </c>
      <c r="B114" s="17"/>
      <c r="C114" s="17"/>
      <c r="D114" s="17"/>
      <c r="E114" s="26" t="s">
        <v>608</v>
      </c>
      <c r="F114" s="17"/>
      <c r="G114" s="17"/>
      <c r="H114" s="22">
        <f t="shared" si="3"/>
      </c>
      <c r="I114" s="17"/>
      <c r="K114">
        <f t="shared" si="4"/>
      </c>
      <c r="L114" s="44">
        <f>IF(B114&lt;&gt;0,(VLOOKUP(K114,CELK!$K$10:$M$597,2,FALSE)),"")</f>
      </c>
      <c r="M114">
        <f>IF(B114&lt;&gt;0,(VLOOKUP(K114,CELK!$K$10:$M$597,3,FALSE)),"")</f>
      </c>
      <c r="N114">
        <f t="shared" si="5"/>
      </c>
    </row>
    <row r="115" spans="1:16" ht="12">
      <c r="A115" s="42" t="s">
        <v>47</v>
      </c>
      <c r="B115" s="19" t="s">
        <v>181</v>
      </c>
      <c r="C115" s="19" t="s">
        <v>609</v>
      </c>
      <c r="D115" s="17" t="s">
        <v>55</v>
      </c>
      <c r="E115" s="20" t="s">
        <v>610</v>
      </c>
      <c r="F115" s="21" t="s">
        <v>110</v>
      </c>
      <c r="G115" s="22">
        <v>3.5</v>
      </c>
      <c r="H115" s="22">
        <f t="shared" si="3"/>
        <v>0</v>
      </c>
      <c r="I115" s="22">
        <f>ROUND(ROUND(H115,2)*ROUND(G115,2),2)</f>
        <v>0</v>
      </c>
      <c r="K115" t="str">
        <f t="shared" si="4"/>
        <v>327325</v>
      </c>
      <c r="L115" s="44">
        <f>IF(B115&lt;&gt;0,(VLOOKUP(K115,CELK!$K$10:$M$597,2,FALSE)),"")</f>
        <v>217</v>
      </c>
      <c r="M115">
        <f>IF(B115&lt;&gt;0,(VLOOKUP(K115,CELK!$K$10:$M$597,3,FALSE)),"")</f>
        <v>0</v>
      </c>
      <c r="N115" t="str">
        <f t="shared" si="5"/>
        <v>=CELK!H217</v>
      </c>
      <c r="O115">
        <f>(I115*21)/100</f>
        <v>0</v>
      </c>
      <c r="P115" t="s">
        <v>26</v>
      </c>
    </row>
    <row r="116" spans="1:14" ht="12">
      <c r="A116" s="23" t="s">
        <v>52</v>
      </c>
      <c r="B116" s="17"/>
      <c r="C116" s="17"/>
      <c r="D116" s="17"/>
      <c r="E116" s="24" t="s">
        <v>611</v>
      </c>
      <c r="F116" s="17"/>
      <c r="G116" s="17"/>
      <c r="H116" s="22">
        <f t="shared" si="3"/>
      </c>
      <c r="I116" s="17"/>
      <c r="K116">
        <f t="shared" si="4"/>
      </c>
      <c r="L116" s="44">
        <f>IF(B116&lt;&gt;0,(VLOOKUP(K116,CELK!$K$10:$M$597,2,FALSE)),"")</f>
      </c>
      <c r="M116">
        <f>IF(B116&lt;&gt;0,(VLOOKUP(K116,CELK!$K$10:$M$597,3,FALSE)),"")</f>
      </c>
      <c r="N116">
        <f t="shared" si="5"/>
      </c>
    </row>
    <row r="117" spans="1:14" ht="12.75">
      <c r="A117" s="27" t="s">
        <v>54</v>
      </c>
      <c r="B117" s="17"/>
      <c r="C117" s="17"/>
      <c r="D117" s="17"/>
      <c r="E117" s="26" t="s">
        <v>612</v>
      </c>
      <c r="F117" s="17"/>
      <c r="G117" s="17"/>
      <c r="H117" s="22">
        <f t="shared" si="3"/>
      </c>
      <c r="I117" s="17"/>
      <c r="K117">
        <f t="shared" si="4"/>
      </c>
      <c r="L117" s="44">
        <f>IF(B117&lt;&gt;0,(VLOOKUP(K117,CELK!$K$10:$M$597,2,FALSE)),"")</f>
      </c>
      <c r="M117">
        <f>IF(B117&lt;&gt;0,(VLOOKUP(K117,CELK!$K$10:$M$597,3,FALSE)),"")</f>
      </c>
      <c r="N117">
        <f t="shared" si="5"/>
      </c>
    </row>
    <row r="118" spans="1:16" ht="12">
      <c r="A118" s="42" t="s">
        <v>47</v>
      </c>
      <c r="B118" s="19" t="s">
        <v>185</v>
      </c>
      <c r="C118" s="19" t="s">
        <v>613</v>
      </c>
      <c r="D118" s="17" t="s">
        <v>55</v>
      </c>
      <c r="E118" s="20" t="s">
        <v>614</v>
      </c>
      <c r="F118" s="21" t="s">
        <v>51</v>
      </c>
      <c r="G118" s="22">
        <v>0.63</v>
      </c>
      <c r="H118" s="22">
        <f t="shared" si="3"/>
        <v>0</v>
      </c>
      <c r="I118" s="22">
        <f>ROUND(ROUND(H118,2)*ROUND(G118,2),2)</f>
        <v>0</v>
      </c>
      <c r="K118" t="str">
        <f t="shared" si="4"/>
        <v>327365</v>
      </c>
      <c r="L118" s="44">
        <f>IF(B118&lt;&gt;0,(VLOOKUP(K118,CELK!$K$10:$M$597,2,FALSE)),"")</f>
        <v>220</v>
      </c>
      <c r="M118">
        <f>IF(B118&lt;&gt;0,(VLOOKUP(K118,CELK!$K$10:$M$597,3,FALSE)),"")</f>
        <v>0</v>
      </c>
      <c r="N118" t="str">
        <f t="shared" si="5"/>
        <v>=CELK!H220</v>
      </c>
      <c r="O118">
        <f>(I118*21)/100</f>
        <v>0</v>
      </c>
      <c r="P118" t="s">
        <v>26</v>
      </c>
    </row>
    <row r="119" spans="1:14" ht="12">
      <c r="A119" s="23" t="s">
        <v>52</v>
      </c>
      <c r="B119" s="17"/>
      <c r="C119" s="17"/>
      <c r="D119" s="17"/>
      <c r="E119" s="24" t="s">
        <v>55</v>
      </c>
      <c r="F119" s="17"/>
      <c r="G119" s="17"/>
      <c r="H119" s="22">
        <f t="shared" si="3"/>
      </c>
      <c r="I119" s="17"/>
      <c r="K119">
        <f t="shared" si="4"/>
      </c>
      <c r="L119" s="44">
        <f>IF(B119&lt;&gt;0,(VLOOKUP(K119,CELK!$K$10:$M$597,2,FALSE)),"")</f>
      </c>
      <c r="M119">
        <f>IF(B119&lt;&gt;0,(VLOOKUP(K119,CELK!$K$10:$M$597,3,FALSE)),"")</f>
      </c>
      <c r="N119">
        <f t="shared" si="5"/>
      </c>
    </row>
    <row r="120" spans="1:14" ht="12.75">
      <c r="A120" s="25" t="s">
        <v>54</v>
      </c>
      <c r="B120" s="17"/>
      <c r="C120" s="17"/>
      <c r="D120" s="17"/>
      <c r="E120" s="26" t="s">
        <v>615</v>
      </c>
      <c r="F120" s="17"/>
      <c r="G120" s="17"/>
      <c r="H120" s="22">
        <f t="shared" si="3"/>
      </c>
      <c r="I120" s="17"/>
      <c r="K120">
        <f t="shared" si="4"/>
      </c>
      <c r="L120" s="44">
        <f>IF(B120&lt;&gt;0,(VLOOKUP(K120,CELK!$K$10:$M$597,2,FALSE)),"")</f>
      </c>
      <c r="M120">
        <f>IF(B120&lt;&gt;0,(VLOOKUP(K120,CELK!$K$10:$M$597,3,FALSE)),"")</f>
      </c>
      <c r="N120">
        <f t="shared" si="5"/>
      </c>
    </row>
    <row r="121" spans="1:18" ht="12.75" customHeight="1">
      <c r="A121" s="5" t="s">
        <v>45</v>
      </c>
      <c r="B121" s="35"/>
      <c r="C121" s="36" t="s">
        <v>35</v>
      </c>
      <c r="D121" s="35"/>
      <c r="E121" s="37" t="s">
        <v>134</v>
      </c>
      <c r="F121" s="35"/>
      <c r="G121" s="35"/>
      <c r="H121" s="22">
        <f t="shared" si="3"/>
      </c>
      <c r="I121" s="38">
        <f>0+Q121</f>
        <v>0</v>
      </c>
      <c r="K121">
        <f t="shared" si="4"/>
      </c>
      <c r="L121" s="44">
        <f>IF(B121&lt;&gt;0,(VLOOKUP(K121,CELK!$K$10:$M$597,2,FALSE)),"")</f>
      </c>
      <c r="M121">
        <f>IF(B121&lt;&gt;0,(VLOOKUP(K121,CELK!$K$10:$M$597,3,FALSE)),"")</f>
      </c>
      <c r="N121">
        <f t="shared" si="5"/>
      </c>
      <c r="O121">
        <f>0+R121</f>
        <v>0</v>
      </c>
      <c r="Q121">
        <f>0+I122+I125+I128+I131+I134+I137+I140+I143</f>
        <v>0</v>
      </c>
      <c r="R121">
        <f>0+O122+O125+O128+O131+O134+O137+O140+O143</f>
        <v>0</v>
      </c>
    </row>
    <row r="122" spans="1:16" ht="12">
      <c r="A122" s="42" t="s">
        <v>47</v>
      </c>
      <c r="B122" s="19" t="s">
        <v>189</v>
      </c>
      <c r="C122" s="19" t="s">
        <v>616</v>
      </c>
      <c r="D122" s="17" t="s">
        <v>55</v>
      </c>
      <c r="E122" s="20" t="s">
        <v>617</v>
      </c>
      <c r="F122" s="21" t="s">
        <v>110</v>
      </c>
      <c r="G122" s="22">
        <v>5.25</v>
      </c>
      <c r="H122" s="22">
        <f t="shared" si="3"/>
        <v>0</v>
      </c>
      <c r="I122" s="22">
        <f>ROUND(ROUND(H122,2)*ROUND(G122,2),2)</f>
        <v>0</v>
      </c>
      <c r="K122" t="str">
        <f t="shared" si="4"/>
        <v>421325</v>
      </c>
      <c r="L122" s="44">
        <f>IF(B122&lt;&gt;0,(VLOOKUP(K122,CELK!$K$10:$M$597,2,FALSE)),"")</f>
        <v>230</v>
      </c>
      <c r="M122">
        <f>IF(B122&lt;&gt;0,(VLOOKUP(K122,CELK!$K$10:$M$597,3,FALSE)),"")</f>
        <v>0</v>
      </c>
      <c r="N122" t="str">
        <f t="shared" si="5"/>
        <v>=CELK!H230</v>
      </c>
      <c r="O122">
        <f>(I122*21)/100</f>
        <v>0</v>
      </c>
      <c r="P122" t="s">
        <v>26</v>
      </c>
    </row>
    <row r="123" spans="1:14" ht="12">
      <c r="A123" s="23" t="s">
        <v>52</v>
      </c>
      <c r="B123" s="17"/>
      <c r="C123" s="17"/>
      <c r="D123" s="17"/>
      <c r="E123" s="24" t="s">
        <v>55</v>
      </c>
      <c r="F123" s="17"/>
      <c r="G123" s="17"/>
      <c r="H123" s="22">
        <f t="shared" si="3"/>
      </c>
      <c r="I123" s="17"/>
      <c r="K123">
        <f t="shared" si="4"/>
      </c>
      <c r="L123" s="44">
        <f>IF(B123&lt;&gt;0,(VLOOKUP(K123,CELK!$K$10:$M$597,2,FALSE)),"")</f>
      </c>
      <c r="M123">
        <f>IF(B123&lt;&gt;0,(VLOOKUP(K123,CELK!$K$10:$M$597,3,FALSE)),"")</f>
      </c>
      <c r="N123">
        <f t="shared" si="5"/>
      </c>
    </row>
    <row r="124" spans="1:14" ht="12.75">
      <c r="A124" s="27" t="s">
        <v>54</v>
      </c>
      <c r="B124" s="17"/>
      <c r="C124" s="17"/>
      <c r="D124" s="17"/>
      <c r="E124" s="26" t="s">
        <v>618</v>
      </c>
      <c r="F124" s="17"/>
      <c r="G124" s="17"/>
      <c r="H124" s="22">
        <f t="shared" si="3"/>
      </c>
      <c r="I124" s="17"/>
      <c r="K124">
        <f t="shared" si="4"/>
      </c>
      <c r="L124" s="44">
        <f>IF(B124&lt;&gt;0,(VLOOKUP(K124,CELK!$K$10:$M$597,2,FALSE)),"")</f>
      </c>
      <c r="M124">
        <f>IF(B124&lt;&gt;0,(VLOOKUP(K124,CELK!$K$10:$M$597,3,FALSE)),"")</f>
      </c>
      <c r="N124">
        <f t="shared" si="5"/>
      </c>
    </row>
    <row r="125" spans="1:16" ht="12">
      <c r="A125" s="42" t="s">
        <v>47</v>
      </c>
      <c r="B125" s="19" t="s">
        <v>194</v>
      </c>
      <c r="C125" s="19" t="s">
        <v>619</v>
      </c>
      <c r="D125" s="17" t="s">
        <v>55</v>
      </c>
      <c r="E125" s="20" t="s">
        <v>620</v>
      </c>
      <c r="F125" s="21" t="s">
        <v>51</v>
      </c>
      <c r="G125" s="22">
        <v>0.95</v>
      </c>
      <c r="H125" s="22">
        <f t="shared" si="3"/>
        <v>0</v>
      </c>
      <c r="I125" s="22">
        <f>ROUND(ROUND(H125,2)*ROUND(G125,2),2)</f>
        <v>0</v>
      </c>
      <c r="K125" t="str">
        <f t="shared" si="4"/>
        <v>421365</v>
      </c>
      <c r="L125" s="44">
        <f>IF(B125&lt;&gt;0,(VLOOKUP(K125,CELK!$K$10:$M$597,2,FALSE)),"")</f>
        <v>233</v>
      </c>
      <c r="M125">
        <f>IF(B125&lt;&gt;0,(VLOOKUP(K125,CELK!$K$10:$M$597,3,FALSE)),"")</f>
        <v>0</v>
      </c>
      <c r="N125" t="str">
        <f t="shared" si="5"/>
        <v>=CELK!H233</v>
      </c>
      <c r="O125">
        <f>(I125*21)/100</f>
        <v>0</v>
      </c>
      <c r="P125" t="s">
        <v>26</v>
      </c>
    </row>
    <row r="126" spans="1:14" ht="12">
      <c r="A126" s="23" t="s">
        <v>52</v>
      </c>
      <c r="B126" s="17"/>
      <c r="C126" s="17"/>
      <c r="D126" s="17"/>
      <c r="E126" s="24" t="s">
        <v>55</v>
      </c>
      <c r="F126" s="17"/>
      <c r="G126" s="17"/>
      <c r="H126" s="22">
        <f t="shared" si="3"/>
      </c>
      <c r="I126" s="17"/>
      <c r="K126">
        <f t="shared" si="4"/>
      </c>
      <c r="L126" s="44">
        <f>IF(B126&lt;&gt;0,(VLOOKUP(K126,CELK!$K$10:$M$597,2,FALSE)),"")</f>
      </c>
      <c r="M126">
        <f>IF(B126&lt;&gt;0,(VLOOKUP(K126,CELK!$K$10:$M$597,3,FALSE)),"")</f>
      </c>
      <c r="N126">
        <f t="shared" si="5"/>
      </c>
    </row>
    <row r="127" spans="1:14" ht="12.75">
      <c r="A127" s="27" t="s">
        <v>54</v>
      </c>
      <c r="B127" s="17"/>
      <c r="C127" s="17"/>
      <c r="D127" s="17"/>
      <c r="E127" s="26" t="s">
        <v>621</v>
      </c>
      <c r="F127" s="17"/>
      <c r="G127" s="17"/>
      <c r="H127" s="22">
        <f t="shared" si="3"/>
      </c>
      <c r="I127" s="17"/>
      <c r="K127">
        <f t="shared" si="4"/>
      </c>
      <c r="L127" s="44">
        <f>IF(B127&lt;&gt;0,(VLOOKUP(K127,CELK!$K$10:$M$597,2,FALSE)),"")</f>
      </c>
      <c r="M127">
        <f>IF(B127&lt;&gt;0,(VLOOKUP(K127,CELK!$K$10:$M$597,3,FALSE)),"")</f>
      </c>
      <c r="N127">
        <f t="shared" si="5"/>
      </c>
    </row>
    <row r="128" spans="1:16" ht="12">
      <c r="A128" s="42" t="s">
        <v>47</v>
      </c>
      <c r="B128" s="19" t="s">
        <v>198</v>
      </c>
      <c r="C128" s="19" t="s">
        <v>489</v>
      </c>
      <c r="D128" s="17" t="s">
        <v>55</v>
      </c>
      <c r="E128" s="20" t="s">
        <v>490</v>
      </c>
      <c r="F128" s="21" t="s">
        <v>110</v>
      </c>
      <c r="G128" s="22">
        <v>0.23</v>
      </c>
      <c r="H128" s="22">
        <f t="shared" si="3"/>
        <v>0</v>
      </c>
      <c r="I128" s="22">
        <f>ROUND(ROUND(H128,2)*ROUND(G128,2),2)</f>
        <v>0</v>
      </c>
      <c r="K128" t="str">
        <f t="shared" si="4"/>
        <v>451312</v>
      </c>
      <c r="L128" s="44">
        <f>IF(B128&lt;&gt;0,(VLOOKUP(K128,CELK!$K$10:$M$597,2,FALSE)),"")</f>
        <v>272</v>
      </c>
      <c r="M128">
        <f>IF(B128&lt;&gt;0,(VLOOKUP(K128,CELK!$K$10:$M$597,3,FALSE)),"")</f>
        <v>0</v>
      </c>
      <c r="N128" t="str">
        <f t="shared" si="5"/>
        <v>=CELK!H272</v>
      </c>
      <c r="O128">
        <f>(I128*21)/100</f>
        <v>0</v>
      </c>
      <c r="P128" t="s">
        <v>26</v>
      </c>
    </row>
    <row r="129" spans="1:14" ht="12">
      <c r="A129" s="23" t="s">
        <v>52</v>
      </c>
      <c r="B129" s="17"/>
      <c r="C129" s="17"/>
      <c r="D129" s="17"/>
      <c r="E129" s="24" t="s">
        <v>491</v>
      </c>
      <c r="F129" s="17"/>
      <c r="G129" s="17"/>
      <c r="H129" s="22">
        <f t="shared" si="3"/>
      </c>
      <c r="I129" s="17"/>
      <c r="K129">
        <f t="shared" si="4"/>
      </c>
      <c r="L129" s="44">
        <f>IF(B129&lt;&gt;0,(VLOOKUP(K129,CELK!$K$10:$M$597,2,FALSE)),"")</f>
      </c>
      <c r="M129">
        <f>IF(B129&lt;&gt;0,(VLOOKUP(K129,CELK!$K$10:$M$597,3,FALSE)),"")</f>
      </c>
      <c r="N129">
        <f t="shared" si="5"/>
      </c>
    </row>
    <row r="130" spans="1:14" ht="12.75">
      <c r="A130" s="27" t="s">
        <v>54</v>
      </c>
      <c r="B130" s="17"/>
      <c r="C130" s="17"/>
      <c r="D130" s="17"/>
      <c r="E130" s="26" t="s">
        <v>622</v>
      </c>
      <c r="F130" s="17"/>
      <c r="G130" s="17"/>
      <c r="H130" s="22">
        <f t="shared" si="3"/>
      </c>
      <c r="I130" s="17"/>
      <c r="K130">
        <f t="shared" si="4"/>
      </c>
      <c r="L130" s="44">
        <f>IF(B130&lt;&gt;0,(VLOOKUP(K130,CELK!$K$10:$M$597,2,FALSE)),"")</f>
      </c>
      <c r="M130">
        <f>IF(B130&lt;&gt;0,(VLOOKUP(K130,CELK!$K$10:$M$597,3,FALSE)),"")</f>
      </c>
      <c r="N130">
        <f t="shared" si="5"/>
      </c>
    </row>
    <row r="131" spans="1:16" ht="12">
      <c r="A131" s="42" t="s">
        <v>47</v>
      </c>
      <c r="B131" s="19" t="s">
        <v>202</v>
      </c>
      <c r="C131" s="19" t="s">
        <v>150</v>
      </c>
      <c r="D131" s="17" t="s">
        <v>55</v>
      </c>
      <c r="E131" s="20" t="s">
        <v>151</v>
      </c>
      <c r="F131" s="21" t="s">
        <v>110</v>
      </c>
      <c r="G131" s="22">
        <v>2.25</v>
      </c>
      <c r="H131" s="22">
        <f t="shared" si="3"/>
        <v>0</v>
      </c>
      <c r="I131" s="22">
        <f>ROUND(ROUND(H131,2)*ROUND(G131,2),2)</f>
        <v>0</v>
      </c>
      <c r="K131" t="str">
        <f t="shared" si="4"/>
        <v>451314</v>
      </c>
      <c r="L131" s="44">
        <f>IF(B131&lt;&gt;0,(VLOOKUP(K131,CELK!$K$10:$M$597,2,FALSE)),"")</f>
        <v>275</v>
      </c>
      <c r="M131">
        <f>IF(B131&lt;&gt;0,(VLOOKUP(K131,CELK!$K$10:$M$597,3,FALSE)),"")</f>
        <v>0</v>
      </c>
      <c r="N131" t="str">
        <f t="shared" si="5"/>
        <v>=CELK!H275</v>
      </c>
      <c r="O131">
        <f>(I131*21)/100</f>
        <v>0</v>
      </c>
      <c r="P131" t="s">
        <v>26</v>
      </c>
    </row>
    <row r="132" spans="1:14" ht="12">
      <c r="A132" s="23" t="s">
        <v>52</v>
      </c>
      <c r="B132" s="17"/>
      <c r="C132" s="17"/>
      <c r="D132" s="17"/>
      <c r="E132" s="24" t="s">
        <v>623</v>
      </c>
      <c r="F132" s="17"/>
      <c r="G132" s="17"/>
      <c r="H132" s="22">
        <f t="shared" si="3"/>
      </c>
      <c r="I132" s="17"/>
      <c r="K132">
        <f t="shared" si="4"/>
      </c>
      <c r="L132" s="44">
        <f>IF(B132&lt;&gt;0,(VLOOKUP(K132,CELK!$K$10:$M$597,2,FALSE)),"")</f>
      </c>
      <c r="M132">
        <f>IF(B132&lt;&gt;0,(VLOOKUP(K132,CELK!$K$10:$M$597,3,FALSE)),"")</f>
      </c>
      <c r="N132">
        <f t="shared" si="5"/>
      </c>
    </row>
    <row r="133" spans="1:14" ht="12.75">
      <c r="A133" s="27" t="s">
        <v>54</v>
      </c>
      <c r="B133" s="17"/>
      <c r="C133" s="17"/>
      <c r="D133" s="17"/>
      <c r="E133" s="26" t="s">
        <v>624</v>
      </c>
      <c r="F133" s="17"/>
      <c r="G133" s="17"/>
      <c r="H133" s="22">
        <f t="shared" si="3"/>
      </c>
      <c r="I133" s="17"/>
      <c r="K133">
        <f t="shared" si="4"/>
      </c>
      <c r="L133" s="44">
        <f>IF(B133&lt;&gt;0,(VLOOKUP(K133,CELK!$K$10:$M$597,2,FALSE)),"")</f>
      </c>
      <c r="M133">
        <f>IF(B133&lt;&gt;0,(VLOOKUP(K133,CELK!$K$10:$M$597,3,FALSE)),"")</f>
      </c>
      <c r="N133">
        <f t="shared" si="5"/>
      </c>
    </row>
    <row r="134" spans="1:16" ht="12">
      <c r="A134" s="42" t="s">
        <v>47</v>
      </c>
      <c r="B134" s="19" t="s">
        <v>205</v>
      </c>
      <c r="C134" s="19" t="s">
        <v>450</v>
      </c>
      <c r="D134" s="17" t="s">
        <v>55</v>
      </c>
      <c r="E134" s="20" t="s">
        <v>451</v>
      </c>
      <c r="F134" s="21" t="s">
        <v>110</v>
      </c>
      <c r="G134" s="22">
        <v>2</v>
      </c>
      <c r="H134" s="22">
        <f t="shared" si="3"/>
        <v>0</v>
      </c>
      <c r="I134" s="22">
        <f>ROUND(ROUND(H134,2)*ROUND(G134,2),2)</f>
        <v>0</v>
      </c>
      <c r="K134" t="str">
        <f t="shared" si="4"/>
        <v>457314</v>
      </c>
      <c r="L134" s="44">
        <f>IF(B134&lt;&gt;0,(VLOOKUP(K134,CELK!$K$10:$M$597,2,FALSE)),"")</f>
        <v>278</v>
      </c>
      <c r="M134">
        <f>IF(B134&lt;&gt;0,(VLOOKUP(K134,CELK!$K$10:$M$597,3,FALSE)),"")</f>
        <v>0</v>
      </c>
      <c r="N134" t="str">
        <f t="shared" si="5"/>
        <v>=CELK!H278</v>
      </c>
      <c r="O134">
        <f>(I134*21)/100</f>
        <v>0</v>
      </c>
      <c r="P134" t="s">
        <v>26</v>
      </c>
    </row>
    <row r="135" spans="1:14" ht="12">
      <c r="A135" s="23" t="s">
        <v>52</v>
      </c>
      <c r="B135" s="17"/>
      <c r="C135" s="17"/>
      <c r="D135" s="17"/>
      <c r="E135" s="24" t="s">
        <v>55</v>
      </c>
      <c r="F135" s="17"/>
      <c r="G135" s="17"/>
      <c r="H135" s="22">
        <f t="shared" si="3"/>
      </c>
      <c r="I135" s="17"/>
      <c r="K135">
        <f t="shared" si="4"/>
      </c>
      <c r="L135" s="44">
        <f>IF(B135&lt;&gt;0,(VLOOKUP(K135,CELK!$K$10:$M$597,2,FALSE)),"")</f>
      </c>
      <c r="M135">
        <f>IF(B135&lt;&gt;0,(VLOOKUP(K135,CELK!$K$10:$M$597,3,FALSE)),"")</f>
      </c>
      <c r="N135">
        <f t="shared" si="5"/>
      </c>
    </row>
    <row r="136" spans="1:14" ht="12.75">
      <c r="A136" s="27" t="s">
        <v>54</v>
      </c>
      <c r="B136" s="17"/>
      <c r="C136" s="17"/>
      <c r="D136" s="17"/>
      <c r="E136" s="26" t="s">
        <v>625</v>
      </c>
      <c r="F136" s="17"/>
      <c r="G136" s="17"/>
      <c r="H136" s="22">
        <f t="shared" si="3"/>
      </c>
      <c r="I136" s="17"/>
      <c r="K136">
        <f t="shared" si="4"/>
      </c>
      <c r="L136" s="44">
        <f>IF(B136&lt;&gt;0,(VLOOKUP(K136,CELK!$K$10:$M$597,2,FALSE)),"")</f>
      </c>
      <c r="M136">
        <f>IF(B136&lt;&gt;0,(VLOOKUP(K136,CELK!$K$10:$M$597,3,FALSE)),"")</f>
      </c>
      <c r="N136">
        <f t="shared" si="5"/>
      </c>
    </row>
    <row r="137" spans="1:16" ht="12">
      <c r="A137" s="42" t="s">
        <v>47</v>
      </c>
      <c r="B137" s="19" t="s">
        <v>209</v>
      </c>
      <c r="C137" s="19" t="s">
        <v>626</v>
      </c>
      <c r="D137" s="17" t="s">
        <v>55</v>
      </c>
      <c r="E137" s="20" t="s">
        <v>627</v>
      </c>
      <c r="F137" s="21" t="s">
        <v>110</v>
      </c>
      <c r="G137" s="22">
        <v>52.5</v>
      </c>
      <c r="H137" s="22">
        <f t="shared" si="3"/>
        <v>0</v>
      </c>
      <c r="I137" s="22">
        <f>ROUND(ROUND(H137,2)*ROUND(G137,2),2)</f>
        <v>0</v>
      </c>
      <c r="K137" t="str">
        <f t="shared" si="4"/>
        <v>45860</v>
      </c>
      <c r="L137" s="44">
        <f>IF(B137&lt;&gt;0,(VLOOKUP(K137,CELK!$K$10:$M$597,2,FALSE)),"")</f>
        <v>287</v>
      </c>
      <c r="M137">
        <f>IF(B137&lt;&gt;0,(VLOOKUP(K137,CELK!$K$10:$M$597,3,FALSE)),"")</f>
        <v>0</v>
      </c>
      <c r="N137" t="str">
        <f t="shared" si="5"/>
        <v>=CELK!H287</v>
      </c>
      <c r="O137">
        <f>(I137*21)/100</f>
        <v>0</v>
      </c>
      <c r="P137" t="s">
        <v>26</v>
      </c>
    </row>
    <row r="138" spans="1:14" ht="12">
      <c r="A138" s="23" t="s">
        <v>52</v>
      </c>
      <c r="B138" s="17"/>
      <c r="C138" s="17"/>
      <c r="D138" s="17"/>
      <c r="E138" s="24" t="s">
        <v>55</v>
      </c>
      <c r="F138" s="17"/>
      <c r="G138" s="17"/>
      <c r="H138" s="22">
        <f t="shared" si="3"/>
      </c>
      <c r="I138" s="17"/>
      <c r="K138">
        <f t="shared" si="4"/>
      </c>
      <c r="L138" s="44">
        <f>IF(B138&lt;&gt;0,(VLOOKUP(K138,CELK!$K$10:$M$597,2,FALSE)),"")</f>
      </c>
      <c r="M138">
        <f>IF(B138&lt;&gt;0,(VLOOKUP(K138,CELK!$K$10:$M$597,3,FALSE)),"")</f>
      </c>
      <c r="N138">
        <f t="shared" si="5"/>
      </c>
    </row>
    <row r="139" spans="1:14" ht="12.75">
      <c r="A139" s="27" t="s">
        <v>54</v>
      </c>
      <c r="B139" s="17"/>
      <c r="C139" s="17"/>
      <c r="D139" s="17"/>
      <c r="E139" s="26" t="s">
        <v>628</v>
      </c>
      <c r="F139" s="17"/>
      <c r="G139" s="17"/>
      <c r="H139" s="22">
        <f aca="true" t="shared" si="6" ref="H139:H202">M139</f>
      </c>
      <c r="I139" s="17"/>
      <c r="K139">
        <f aca="true" t="shared" si="7" ref="K139:K202">IF(B139&lt;&gt;0,C139&amp;D139,"")</f>
      </c>
      <c r="L139" s="44">
        <f>IF(B139&lt;&gt;0,(VLOOKUP(K139,CELK!$K$10:$M$597,2,FALSE)),"")</f>
      </c>
      <c r="M139">
        <f>IF(B139&lt;&gt;0,(VLOOKUP(K139,CELK!$K$10:$M$597,3,FALSE)),"")</f>
      </c>
      <c r="N139">
        <f aca="true" t="shared" si="8" ref="N139:N202">IF(B139&lt;&gt;0,"=CELK!H"&amp;L139,"")</f>
      </c>
    </row>
    <row r="140" spans="1:16" ht="12">
      <c r="A140" s="42" t="s">
        <v>47</v>
      </c>
      <c r="B140" s="19" t="s">
        <v>213</v>
      </c>
      <c r="C140" s="19" t="s">
        <v>629</v>
      </c>
      <c r="D140" s="17" t="s">
        <v>55</v>
      </c>
      <c r="E140" s="20" t="s">
        <v>630</v>
      </c>
      <c r="F140" s="21" t="s">
        <v>110</v>
      </c>
      <c r="G140" s="22">
        <v>3.75</v>
      </c>
      <c r="H140" s="22">
        <f t="shared" si="6"/>
        <v>0</v>
      </c>
      <c r="I140" s="22">
        <f>ROUND(ROUND(H140,2)*ROUND(G140,2),2)</f>
        <v>0</v>
      </c>
      <c r="K140" t="str">
        <f t="shared" si="7"/>
        <v>465512</v>
      </c>
      <c r="L140" s="44">
        <f>IF(B140&lt;&gt;0,(VLOOKUP(K140,CELK!$K$10:$M$597,2,FALSE)),"")</f>
        <v>290</v>
      </c>
      <c r="M140">
        <f>IF(B140&lt;&gt;0,(VLOOKUP(K140,CELK!$K$10:$M$597,3,FALSE)),"")</f>
        <v>0</v>
      </c>
      <c r="N140" t="str">
        <f t="shared" si="8"/>
        <v>=CELK!H290</v>
      </c>
      <c r="O140">
        <f>(I140*21)/100</f>
        <v>0</v>
      </c>
      <c r="P140" t="s">
        <v>26</v>
      </c>
    </row>
    <row r="141" spans="1:14" ht="12">
      <c r="A141" s="23" t="s">
        <v>52</v>
      </c>
      <c r="B141" s="17"/>
      <c r="C141" s="17"/>
      <c r="D141" s="17"/>
      <c r="E141" s="24" t="s">
        <v>55</v>
      </c>
      <c r="F141" s="17"/>
      <c r="G141" s="17"/>
      <c r="H141" s="22">
        <f t="shared" si="6"/>
      </c>
      <c r="I141" s="17"/>
      <c r="K141">
        <f t="shared" si="7"/>
      </c>
      <c r="L141" s="44">
        <f>IF(B141&lt;&gt;0,(VLOOKUP(K141,CELK!$K$10:$M$597,2,FALSE)),"")</f>
      </c>
      <c r="M141">
        <f>IF(B141&lt;&gt;0,(VLOOKUP(K141,CELK!$K$10:$M$597,3,FALSE)),"")</f>
      </c>
      <c r="N141">
        <f t="shared" si="8"/>
      </c>
    </row>
    <row r="142" spans="1:14" ht="12.75">
      <c r="A142" s="27" t="s">
        <v>54</v>
      </c>
      <c r="B142" s="17"/>
      <c r="C142" s="17"/>
      <c r="D142" s="17"/>
      <c r="E142" s="26" t="s">
        <v>631</v>
      </c>
      <c r="F142" s="17"/>
      <c r="G142" s="17"/>
      <c r="H142" s="22">
        <f t="shared" si="6"/>
      </c>
      <c r="I142" s="17"/>
      <c r="K142">
        <f t="shared" si="7"/>
      </c>
      <c r="L142" s="44">
        <f>IF(B142&lt;&gt;0,(VLOOKUP(K142,CELK!$K$10:$M$597,2,FALSE)),"")</f>
      </c>
      <c r="M142">
        <f>IF(B142&lt;&gt;0,(VLOOKUP(K142,CELK!$K$10:$M$597,3,FALSE)),"")</f>
      </c>
      <c r="N142">
        <f t="shared" si="8"/>
      </c>
    </row>
    <row r="143" spans="1:16" ht="12">
      <c r="A143" s="42" t="s">
        <v>47</v>
      </c>
      <c r="B143" s="19" t="s">
        <v>218</v>
      </c>
      <c r="C143" s="19" t="s">
        <v>632</v>
      </c>
      <c r="D143" s="17" t="s">
        <v>55</v>
      </c>
      <c r="E143" s="20" t="s">
        <v>633</v>
      </c>
      <c r="F143" s="21" t="s">
        <v>110</v>
      </c>
      <c r="G143" s="22">
        <v>5.5</v>
      </c>
      <c r="H143" s="22">
        <f t="shared" si="6"/>
        <v>0</v>
      </c>
      <c r="I143" s="22">
        <f>ROUND(ROUND(H143,2)*ROUND(G143,2),2)</f>
        <v>0</v>
      </c>
      <c r="K143" t="str">
        <f t="shared" si="7"/>
        <v>46731</v>
      </c>
      <c r="L143" s="44">
        <f>IF(B143&lt;&gt;0,(VLOOKUP(K143,CELK!$K$10:$M$597,2,FALSE)),"")</f>
        <v>296</v>
      </c>
      <c r="M143">
        <f>IF(B143&lt;&gt;0,(VLOOKUP(K143,CELK!$K$10:$M$597,3,FALSE)),"")</f>
        <v>0</v>
      </c>
      <c r="N143" t="str">
        <f t="shared" si="8"/>
        <v>=CELK!H296</v>
      </c>
      <c r="O143">
        <f>(I143*21)/100</f>
        <v>0</v>
      </c>
      <c r="P143" t="s">
        <v>26</v>
      </c>
    </row>
    <row r="144" spans="1:14" ht="12">
      <c r="A144" s="23" t="s">
        <v>52</v>
      </c>
      <c r="B144" s="17"/>
      <c r="C144" s="17"/>
      <c r="D144" s="17"/>
      <c r="E144" s="24" t="s">
        <v>55</v>
      </c>
      <c r="F144" s="17"/>
      <c r="G144" s="17"/>
      <c r="H144" s="22">
        <f t="shared" si="6"/>
      </c>
      <c r="I144" s="17"/>
      <c r="K144">
        <f t="shared" si="7"/>
      </c>
      <c r="L144" s="44">
        <f>IF(B144&lt;&gt;0,(VLOOKUP(K144,CELK!$K$10:$M$597,2,FALSE)),"")</f>
      </c>
      <c r="M144">
        <f>IF(B144&lt;&gt;0,(VLOOKUP(K144,CELK!$K$10:$M$597,3,FALSE)),"")</f>
      </c>
      <c r="N144">
        <f t="shared" si="8"/>
      </c>
    </row>
    <row r="145" spans="1:14" ht="12.75">
      <c r="A145" s="25" t="s">
        <v>54</v>
      </c>
      <c r="B145" s="17"/>
      <c r="C145" s="17"/>
      <c r="D145" s="17"/>
      <c r="E145" s="26" t="s">
        <v>634</v>
      </c>
      <c r="F145" s="17"/>
      <c r="G145" s="17"/>
      <c r="H145" s="22">
        <f t="shared" si="6"/>
      </c>
      <c r="I145" s="17"/>
      <c r="K145">
        <f t="shared" si="7"/>
      </c>
      <c r="L145" s="44">
        <f>IF(B145&lt;&gt;0,(VLOOKUP(K145,CELK!$K$10:$M$597,2,FALSE)),"")</f>
      </c>
      <c r="M145">
        <f>IF(B145&lt;&gt;0,(VLOOKUP(K145,CELK!$K$10:$M$597,3,FALSE)),"")</f>
      </c>
      <c r="N145">
        <f t="shared" si="8"/>
      </c>
    </row>
    <row r="146" spans="1:18" ht="12.75" customHeight="1">
      <c r="A146" s="5" t="s">
        <v>45</v>
      </c>
      <c r="B146" s="35"/>
      <c r="C146" s="36" t="s">
        <v>37</v>
      </c>
      <c r="D146" s="35"/>
      <c r="E146" s="37" t="s">
        <v>157</v>
      </c>
      <c r="F146" s="35"/>
      <c r="G146" s="35"/>
      <c r="H146" s="22">
        <f t="shared" si="6"/>
      </c>
      <c r="I146" s="38">
        <f>0+Q146</f>
        <v>0</v>
      </c>
      <c r="K146">
        <f t="shared" si="7"/>
      </c>
      <c r="L146" s="44">
        <f>IF(B146&lt;&gt;0,(VLOOKUP(K146,CELK!$K$10:$M$597,2,FALSE)),"")</f>
      </c>
      <c r="M146">
        <f>IF(B146&lt;&gt;0,(VLOOKUP(K146,CELK!$K$10:$M$597,3,FALSE)),"")</f>
      </c>
      <c r="N146">
        <f t="shared" si="8"/>
      </c>
      <c r="O146">
        <f>0+R146</f>
        <v>0</v>
      </c>
      <c r="Q146">
        <f>0+I147+I150+I153+I156+I159</f>
        <v>0</v>
      </c>
      <c r="R146">
        <f>0+O147+O150+O153+O156+O159</f>
        <v>0</v>
      </c>
    </row>
    <row r="147" spans="1:16" ht="12">
      <c r="A147" s="42" t="s">
        <v>47</v>
      </c>
      <c r="B147" s="19" t="s">
        <v>222</v>
      </c>
      <c r="C147" s="19" t="s">
        <v>635</v>
      </c>
      <c r="D147" s="17" t="s">
        <v>55</v>
      </c>
      <c r="E147" s="20" t="s">
        <v>636</v>
      </c>
      <c r="F147" s="21" t="s">
        <v>69</v>
      </c>
      <c r="G147" s="22">
        <v>54</v>
      </c>
      <c r="H147" s="22">
        <f t="shared" si="6"/>
        <v>0</v>
      </c>
      <c r="I147" s="22">
        <f>ROUND(ROUND(H147,2)*ROUND(G147,2),2)</f>
        <v>0</v>
      </c>
      <c r="K147" t="str">
        <f t="shared" si="7"/>
        <v>572123</v>
      </c>
      <c r="L147" s="44">
        <f>IF(B147&lt;&gt;0,(VLOOKUP(K147,CELK!$K$10:$M$597,2,FALSE)),"")</f>
        <v>300</v>
      </c>
      <c r="M147">
        <f>IF(B147&lt;&gt;0,(VLOOKUP(K147,CELK!$K$10:$M$597,3,FALSE)),"")</f>
        <v>0</v>
      </c>
      <c r="N147" t="str">
        <f t="shared" si="8"/>
        <v>=CELK!H300</v>
      </c>
      <c r="O147">
        <f>(I147*21)/100</f>
        <v>0</v>
      </c>
      <c r="P147" t="s">
        <v>26</v>
      </c>
    </row>
    <row r="148" spans="1:14" ht="12">
      <c r="A148" s="23" t="s">
        <v>52</v>
      </c>
      <c r="B148" s="17"/>
      <c r="C148" s="17"/>
      <c r="D148" s="17"/>
      <c r="E148" s="24" t="s">
        <v>637</v>
      </c>
      <c r="F148" s="17"/>
      <c r="G148" s="17"/>
      <c r="H148" s="22">
        <f t="shared" si="6"/>
      </c>
      <c r="I148" s="17"/>
      <c r="K148">
        <f t="shared" si="7"/>
      </c>
      <c r="L148" s="44">
        <f>IF(B148&lt;&gt;0,(VLOOKUP(K148,CELK!$K$10:$M$597,2,FALSE)),"")</f>
      </c>
      <c r="M148">
        <f>IF(B148&lt;&gt;0,(VLOOKUP(K148,CELK!$K$10:$M$597,3,FALSE)),"")</f>
      </c>
      <c r="N148">
        <f t="shared" si="8"/>
      </c>
    </row>
    <row r="149" spans="1:14" ht="12.75">
      <c r="A149" s="27" t="s">
        <v>54</v>
      </c>
      <c r="B149" s="17"/>
      <c r="C149" s="17"/>
      <c r="D149" s="17"/>
      <c r="E149" s="26" t="s">
        <v>638</v>
      </c>
      <c r="F149" s="17"/>
      <c r="G149" s="17"/>
      <c r="H149" s="22">
        <f t="shared" si="6"/>
      </c>
      <c r="I149" s="17"/>
      <c r="K149">
        <f t="shared" si="7"/>
      </c>
      <c r="L149" s="44">
        <f>IF(B149&lt;&gt;0,(VLOOKUP(K149,CELK!$K$10:$M$597,2,FALSE)),"")</f>
      </c>
      <c r="M149">
        <f>IF(B149&lt;&gt;0,(VLOOKUP(K149,CELK!$K$10:$M$597,3,FALSE)),"")</f>
      </c>
      <c r="N149">
        <f t="shared" si="8"/>
      </c>
    </row>
    <row r="150" spans="1:16" ht="12">
      <c r="A150" s="42" t="s">
        <v>47</v>
      </c>
      <c r="B150" s="19" t="s">
        <v>227</v>
      </c>
      <c r="C150" s="19" t="s">
        <v>639</v>
      </c>
      <c r="D150" s="17" t="s">
        <v>55</v>
      </c>
      <c r="E150" s="20" t="s">
        <v>640</v>
      </c>
      <c r="F150" s="21" t="s">
        <v>69</v>
      </c>
      <c r="G150" s="22">
        <v>108</v>
      </c>
      <c r="H150" s="22">
        <f t="shared" si="6"/>
        <v>0</v>
      </c>
      <c r="I150" s="22">
        <f>ROUND(ROUND(H150,2)*ROUND(G150,2),2)</f>
        <v>0</v>
      </c>
      <c r="K150" t="str">
        <f t="shared" si="7"/>
        <v>572213</v>
      </c>
      <c r="L150" s="44">
        <f>IF(B150&lt;&gt;0,(VLOOKUP(K150,CELK!$K$10:$M$597,2,FALSE)),"")</f>
        <v>303</v>
      </c>
      <c r="M150">
        <f>IF(B150&lt;&gt;0,(VLOOKUP(K150,CELK!$K$10:$M$597,3,FALSE)),"")</f>
        <v>0</v>
      </c>
      <c r="N150" t="str">
        <f t="shared" si="8"/>
        <v>=CELK!H303</v>
      </c>
      <c r="O150">
        <f>(I150*21)/100</f>
        <v>0</v>
      </c>
      <c r="P150" t="s">
        <v>26</v>
      </c>
    </row>
    <row r="151" spans="1:14" ht="12">
      <c r="A151" s="23" t="s">
        <v>52</v>
      </c>
      <c r="B151" s="17"/>
      <c r="C151" s="17"/>
      <c r="D151" s="17"/>
      <c r="E151" s="24" t="s">
        <v>641</v>
      </c>
      <c r="F151" s="17"/>
      <c r="G151" s="17"/>
      <c r="H151" s="22">
        <f t="shared" si="6"/>
      </c>
      <c r="I151" s="17"/>
      <c r="K151">
        <f t="shared" si="7"/>
      </c>
      <c r="L151" s="44">
        <f>IF(B151&lt;&gt;0,(VLOOKUP(K151,CELK!$K$10:$M$597,2,FALSE)),"")</f>
      </c>
      <c r="M151">
        <f>IF(B151&lt;&gt;0,(VLOOKUP(K151,CELK!$K$10:$M$597,3,FALSE)),"")</f>
      </c>
      <c r="N151">
        <f t="shared" si="8"/>
      </c>
    </row>
    <row r="152" spans="1:14" ht="12.75">
      <c r="A152" s="27" t="s">
        <v>54</v>
      </c>
      <c r="B152" s="17"/>
      <c r="C152" s="17"/>
      <c r="D152" s="17"/>
      <c r="E152" s="26" t="s">
        <v>642</v>
      </c>
      <c r="F152" s="17"/>
      <c r="G152" s="17"/>
      <c r="H152" s="22">
        <f t="shared" si="6"/>
      </c>
      <c r="I152" s="17"/>
      <c r="K152">
        <f t="shared" si="7"/>
      </c>
      <c r="L152" s="44">
        <f>IF(B152&lt;&gt;0,(VLOOKUP(K152,CELK!$K$10:$M$597,2,FALSE)),"")</f>
      </c>
      <c r="M152">
        <f>IF(B152&lt;&gt;0,(VLOOKUP(K152,CELK!$K$10:$M$597,3,FALSE)),"")</f>
      </c>
      <c r="N152">
        <f t="shared" si="8"/>
      </c>
    </row>
    <row r="153" spans="1:16" ht="12">
      <c r="A153" s="42" t="s">
        <v>47</v>
      </c>
      <c r="B153" s="19" t="s">
        <v>231</v>
      </c>
      <c r="C153" s="19" t="s">
        <v>643</v>
      </c>
      <c r="D153" s="17" t="s">
        <v>55</v>
      </c>
      <c r="E153" s="20" t="s">
        <v>644</v>
      </c>
      <c r="F153" s="21" t="s">
        <v>69</v>
      </c>
      <c r="G153" s="22">
        <v>54</v>
      </c>
      <c r="H153" s="22">
        <f t="shared" si="6"/>
        <v>0</v>
      </c>
      <c r="I153" s="22">
        <f>ROUND(ROUND(H153,2)*ROUND(G153,2),2)</f>
        <v>0</v>
      </c>
      <c r="K153" t="str">
        <f t="shared" si="7"/>
        <v>574B33</v>
      </c>
      <c r="L153" s="44">
        <f>IF(B153&lt;&gt;0,(VLOOKUP(K153,CELK!$K$10:$M$597,2,FALSE)),"")</f>
        <v>306</v>
      </c>
      <c r="M153">
        <f>IF(B153&lt;&gt;0,(VLOOKUP(K153,CELK!$K$10:$M$597,3,FALSE)),"")</f>
        <v>0</v>
      </c>
      <c r="N153" t="str">
        <f t="shared" si="8"/>
        <v>=CELK!H306</v>
      </c>
      <c r="O153">
        <f>(I153*21)/100</f>
        <v>0</v>
      </c>
      <c r="P153" t="s">
        <v>26</v>
      </c>
    </row>
    <row r="154" spans="1:14" ht="12">
      <c r="A154" s="23" t="s">
        <v>52</v>
      </c>
      <c r="B154" s="17"/>
      <c r="C154" s="17"/>
      <c r="D154" s="17"/>
      <c r="E154" s="24" t="s">
        <v>55</v>
      </c>
      <c r="F154" s="17"/>
      <c r="G154" s="17"/>
      <c r="H154" s="22">
        <f t="shared" si="6"/>
      </c>
      <c r="I154" s="17"/>
      <c r="K154">
        <f t="shared" si="7"/>
      </c>
      <c r="L154" s="44">
        <f>IF(B154&lt;&gt;0,(VLOOKUP(K154,CELK!$K$10:$M$597,2,FALSE)),"")</f>
      </c>
      <c r="M154">
        <f>IF(B154&lt;&gt;0,(VLOOKUP(K154,CELK!$K$10:$M$597,3,FALSE)),"")</f>
      </c>
      <c r="N154">
        <f t="shared" si="8"/>
      </c>
    </row>
    <row r="155" spans="1:14" ht="12.75">
      <c r="A155" s="27" t="s">
        <v>54</v>
      </c>
      <c r="B155" s="17"/>
      <c r="C155" s="17"/>
      <c r="D155" s="17"/>
      <c r="E155" s="26" t="s">
        <v>645</v>
      </c>
      <c r="F155" s="17"/>
      <c r="G155" s="17"/>
      <c r="H155" s="22">
        <f t="shared" si="6"/>
      </c>
      <c r="I155" s="17"/>
      <c r="K155">
        <f t="shared" si="7"/>
      </c>
      <c r="L155" s="44">
        <f>IF(B155&lt;&gt;0,(VLOOKUP(K155,CELK!$K$10:$M$597,2,FALSE)),"")</f>
      </c>
      <c r="M155">
        <f>IF(B155&lt;&gt;0,(VLOOKUP(K155,CELK!$K$10:$M$597,3,FALSE)),"")</f>
      </c>
      <c r="N155">
        <f t="shared" si="8"/>
      </c>
    </row>
    <row r="156" spans="1:16" ht="12">
      <c r="A156" s="42" t="s">
        <v>47</v>
      </c>
      <c r="B156" s="19" t="s">
        <v>234</v>
      </c>
      <c r="C156" s="19" t="s">
        <v>646</v>
      </c>
      <c r="D156" s="17" t="s">
        <v>55</v>
      </c>
      <c r="E156" s="20" t="s">
        <v>647</v>
      </c>
      <c r="F156" s="21" t="s">
        <v>69</v>
      </c>
      <c r="G156" s="22">
        <v>54</v>
      </c>
      <c r="H156" s="22">
        <f t="shared" si="6"/>
        <v>0</v>
      </c>
      <c r="I156" s="22">
        <f>ROUND(ROUND(H156,2)*ROUND(G156,2),2)</f>
        <v>0</v>
      </c>
      <c r="K156" t="str">
        <f t="shared" si="7"/>
        <v>574C56</v>
      </c>
      <c r="L156" s="44">
        <f>IF(B156&lt;&gt;0,(VLOOKUP(K156,CELK!$K$10:$M$597,2,FALSE)),"")</f>
        <v>312</v>
      </c>
      <c r="M156">
        <f>IF(B156&lt;&gt;0,(VLOOKUP(K156,CELK!$K$10:$M$597,3,FALSE)),"")</f>
        <v>0</v>
      </c>
      <c r="N156" t="str">
        <f t="shared" si="8"/>
        <v>=CELK!H312</v>
      </c>
      <c r="O156">
        <f>(I156*21)/100</f>
        <v>0</v>
      </c>
      <c r="P156" t="s">
        <v>26</v>
      </c>
    </row>
    <row r="157" spans="1:14" ht="12">
      <c r="A157" s="23" t="s">
        <v>52</v>
      </c>
      <c r="B157" s="17"/>
      <c r="C157" s="17"/>
      <c r="D157" s="17"/>
      <c r="E157" s="24" t="s">
        <v>55</v>
      </c>
      <c r="F157" s="17"/>
      <c r="G157" s="17"/>
      <c r="H157" s="22">
        <f t="shared" si="6"/>
      </c>
      <c r="I157" s="17"/>
      <c r="K157">
        <f t="shared" si="7"/>
      </c>
      <c r="L157" s="44">
        <f>IF(B157&lt;&gt;0,(VLOOKUP(K157,CELK!$K$10:$M$597,2,FALSE)),"")</f>
      </c>
      <c r="M157">
        <f>IF(B157&lt;&gt;0,(VLOOKUP(K157,CELK!$K$10:$M$597,3,FALSE)),"")</f>
      </c>
      <c r="N157">
        <f t="shared" si="8"/>
      </c>
    </row>
    <row r="158" spans="1:14" ht="12.75">
      <c r="A158" s="27" t="s">
        <v>54</v>
      </c>
      <c r="B158" s="17"/>
      <c r="C158" s="17"/>
      <c r="D158" s="17"/>
      <c r="E158" s="26" t="s">
        <v>645</v>
      </c>
      <c r="F158" s="17"/>
      <c r="G158" s="17"/>
      <c r="H158" s="22">
        <f t="shared" si="6"/>
      </c>
      <c r="I158" s="17"/>
      <c r="K158">
        <f t="shared" si="7"/>
      </c>
      <c r="L158" s="44">
        <f>IF(B158&lt;&gt;0,(VLOOKUP(K158,CELK!$K$10:$M$597,2,FALSE)),"")</f>
      </c>
      <c r="M158">
        <f>IF(B158&lt;&gt;0,(VLOOKUP(K158,CELK!$K$10:$M$597,3,FALSE)),"")</f>
      </c>
      <c r="N158">
        <f t="shared" si="8"/>
      </c>
    </row>
    <row r="159" spans="1:16" ht="12">
      <c r="A159" s="42" t="s">
        <v>47</v>
      </c>
      <c r="B159" s="19" t="s">
        <v>238</v>
      </c>
      <c r="C159" s="19" t="s">
        <v>648</v>
      </c>
      <c r="D159" s="17" t="s">
        <v>55</v>
      </c>
      <c r="E159" s="20" t="s">
        <v>649</v>
      </c>
      <c r="F159" s="21" t="s">
        <v>69</v>
      </c>
      <c r="G159" s="22">
        <v>54</v>
      </c>
      <c r="H159" s="22">
        <f t="shared" si="6"/>
        <v>0</v>
      </c>
      <c r="I159" s="22">
        <f>ROUND(ROUND(H159,2)*ROUND(G159,2),2)</f>
        <v>0</v>
      </c>
      <c r="K159" t="str">
        <f t="shared" si="7"/>
        <v>574E76</v>
      </c>
      <c r="L159" s="44">
        <f>IF(B159&lt;&gt;0,(VLOOKUP(K159,CELK!$K$10:$M$597,2,FALSE)),"")</f>
        <v>315</v>
      </c>
      <c r="M159">
        <f>IF(B159&lt;&gt;0,(VLOOKUP(K159,CELK!$K$10:$M$597,3,FALSE)),"")</f>
        <v>0</v>
      </c>
      <c r="N159" t="str">
        <f t="shared" si="8"/>
        <v>=CELK!H315</v>
      </c>
      <c r="O159">
        <f>(I159*21)/100</f>
        <v>0</v>
      </c>
      <c r="P159" t="s">
        <v>26</v>
      </c>
    </row>
    <row r="160" spans="1:14" ht="12">
      <c r="A160" s="23" t="s">
        <v>52</v>
      </c>
      <c r="B160" s="17"/>
      <c r="C160" s="17"/>
      <c r="D160" s="17"/>
      <c r="E160" s="24" t="s">
        <v>55</v>
      </c>
      <c r="F160" s="17"/>
      <c r="G160" s="17"/>
      <c r="H160" s="22">
        <f t="shared" si="6"/>
      </c>
      <c r="I160" s="17"/>
      <c r="K160">
        <f t="shared" si="7"/>
      </c>
      <c r="L160" s="44">
        <f>IF(B160&lt;&gt;0,(VLOOKUP(K160,CELK!$K$10:$M$597,2,FALSE)),"")</f>
      </c>
      <c r="M160">
        <f>IF(B160&lt;&gt;0,(VLOOKUP(K160,CELK!$K$10:$M$597,3,FALSE)),"")</f>
      </c>
      <c r="N160">
        <f t="shared" si="8"/>
      </c>
    </row>
    <row r="161" spans="1:14" ht="12.75">
      <c r="A161" s="25" t="s">
        <v>54</v>
      </c>
      <c r="B161" s="17"/>
      <c r="C161" s="17"/>
      <c r="D161" s="17"/>
      <c r="E161" s="26" t="s">
        <v>645</v>
      </c>
      <c r="F161" s="17"/>
      <c r="G161" s="17"/>
      <c r="H161" s="22">
        <f t="shared" si="6"/>
      </c>
      <c r="I161" s="17"/>
      <c r="K161">
        <f t="shared" si="7"/>
      </c>
      <c r="L161" s="44">
        <f>IF(B161&lt;&gt;0,(VLOOKUP(K161,CELK!$K$10:$M$597,2,FALSE)),"")</f>
      </c>
      <c r="M161">
        <f>IF(B161&lt;&gt;0,(VLOOKUP(K161,CELK!$K$10:$M$597,3,FALSE)),"")</f>
      </c>
      <c r="N161">
        <f t="shared" si="8"/>
      </c>
    </row>
    <row r="162" spans="1:18" ht="12.75" customHeight="1">
      <c r="A162" s="5" t="s">
        <v>45</v>
      </c>
      <c r="B162" s="35"/>
      <c r="C162" s="36" t="s">
        <v>39</v>
      </c>
      <c r="D162" s="35"/>
      <c r="E162" s="37" t="s">
        <v>165</v>
      </c>
      <c r="F162" s="35"/>
      <c r="G162" s="35"/>
      <c r="H162" s="22">
        <f t="shared" si="6"/>
      </c>
      <c r="I162" s="38">
        <f>0+Q162</f>
        <v>0</v>
      </c>
      <c r="K162">
        <f>IF(B162&lt;&gt;0,C162&amp;D162,"")</f>
      </c>
      <c r="L162" s="44">
        <f>IF(B162&lt;&gt;0,(VLOOKUP(K162,CELK!$K$10:$M$597,2,FALSE)),"")</f>
      </c>
      <c r="M162">
        <f>IF(B162&lt;&gt;0,(VLOOKUP(K162,CELK!$K$10:$M$597,3,FALSE)),"")</f>
      </c>
      <c r="N162">
        <f>IF(B162&lt;&gt;0,"=CELK!H"&amp;L162,"")</f>
      </c>
      <c r="O162">
        <f>0+R162</f>
        <v>0</v>
      </c>
      <c r="Q162">
        <f>0+I163+I166</f>
        <v>0</v>
      </c>
      <c r="R162">
        <f>0+O163+O166</f>
        <v>0</v>
      </c>
    </row>
    <row r="163" spans="1:16" ht="12">
      <c r="A163" s="42" t="s">
        <v>47</v>
      </c>
      <c r="B163" s="19" t="s">
        <v>241</v>
      </c>
      <c r="C163" s="19" t="s">
        <v>650</v>
      </c>
      <c r="D163" s="17" t="s">
        <v>55</v>
      </c>
      <c r="E163" s="20" t="s">
        <v>651</v>
      </c>
      <c r="F163" s="21" t="s">
        <v>104</v>
      </c>
      <c r="G163" s="22">
        <v>12</v>
      </c>
      <c r="H163" s="22">
        <f t="shared" si="6"/>
        <v>0</v>
      </c>
      <c r="I163" s="22">
        <f>ROUND(ROUND(H163,2)*ROUND(G163,2),2)</f>
        <v>0</v>
      </c>
      <c r="K163" t="str">
        <f>IF(B163&lt;&gt;0,C163&amp;D163,"")</f>
        <v>62662</v>
      </c>
      <c r="L163" s="44">
        <f>IF(B163&lt;&gt;0,(VLOOKUP(K163,CELK!$K$10:$M$597,2,FALSE)),"")</f>
        <v>352</v>
      </c>
      <c r="M163">
        <f>IF(B163&lt;&gt;0,(VLOOKUP(K163,CELK!$K$10:$M$597,3,FALSE)),"")</f>
        <v>0</v>
      </c>
      <c r="N163" t="str">
        <f>IF(B163&lt;&gt;0,"=CELK!H"&amp;L163,"")</f>
        <v>=CELK!H352</v>
      </c>
      <c r="O163">
        <f>(I163*21)/100</f>
        <v>0</v>
      </c>
      <c r="P163" t="s">
        <v>26</v>
      </c>
    </row>
    <row r="164" spans="1:14" ht="12">
      <c r="A164" s="23" t="s">
        <v>52</v>
      </c>
      <c r="E164" s="24" t="s">
        <v>55</v>
      </c>
      <c r="K164">
        <f>IF(B164&lt;&gt;0,C164&amp;D164,"")</f>
      </c>
      <c r="L164" s="44">
        <f>IF(B164&lt;&gt;0,(VLOOKUP(K164,CELK!$K$10:$M$597,2,FALSE)),"")</f>
      </c>
      <c r="M164">
        <f>IF(B164&lt;&gt;0,(VLOOKUP(K164,CELK!$K$10:$M$597,3,FALSE)),"")</f>
      </c>
      <c r="N164">
        <f>IF(B164&lt;&gt;0,"=CELK!H"&amp;L164,"")</f>
      </c>
    </row>
    <row r="165" spans="1:14" ht="12.75">
      <c r="A165" s="27" t="s">
        <v>54</v>
      </c>
      <c r="E165" s="26" t="s">
        <v>652</v>
      </c>
      <c r="K165">
        <f>IF(B165&lt;&gt;0,C165&amp;D165,"")</f>
      </c>
      <c r="L165" s="44">
        <f>IF(B165&lt;&gt;0,(VLOOKUP(K165,CELK!$K$10:$M$597,2,FALSE)),"")</f>
      </c>
      <c r="M165">
        <f>IF(B165&lt;&gt;0,(VLOOKUP(K165,CELK!$K$10:$M$597,3,FALSE)),"")</f>
      </c>
      <c r="N165">
        <f>IF(B165&lt;&gt;0,"=CELK!H"&amp;L165,"")</f>
      </c>
    </row>
    <row r="166" spans="1:16" ht="12">
      <c r="A166" s="42" t="s">
        <v>47</v>
      </c>
      <c r="B166" s="19" t="s">
        <v>244</v>
      </c>
      <c r="C166" s="19" t="s">
        <v>178</v>
      </c>
      <c r="D166" s="17" t="s">
        <v>55</v>
      </c>
      <c r="E166" s="20" t="s">
        <v>179</v>
      </c>
      <c r="F166" s="21" t="s">
        <v>69</v>
      </c>
      <c r="G166" s="22">
        <v>74.25</v>
      </c>
      <c r="H166" s="22">
        <f t="shared" si="6"/>
        <v>0</v>
      </c>
      <c r="I166" s="22">
        <f>ROUND(ROUND(H166,2)*ROUND(G166,2),2)</f>
        <v>0</v>
      </c>
      <c r="K166" t="str">
        <f t="shared" si="7"/>
        <v>62745</v>
      </c>
      <c r="L166" s="44">
        <f>IF(B166&lt;&gt;0,(VLOOKUP(K166,CELK!$K$10:$M$597,2,FALSE)),"")</f>
        <v>358</v>
      </c>
      <c r="M166">
        <f>IF(B166&lt;&gt;0,(VLOOKUP(K166,CELK!$K$10:$M$597,3,FALSE)),"")</f>
        <v>0</v>
      </c>
      <c r="N166" t="str">
        <f t="shared" si="8"/>
        <v>=CELK!H358</v>
      </c>
      <c r="O166">
        <f>(I166*21)/100</f>
        <v>0</v>
      </c>
      <c r="P166" t="s">
        <v>26</v>
      </c>
    </row>
    <row r="167" spans="1:14" ht="12">
      <c r="A167" s="23" t="s">
        <v>52</v>
      </c>
      <c r="B167" s="17"/>
      <c r="C167" s="17"/>
      <c r="D167" s="17"/>
      <c r="E167" s="24" t="s">
        <v>55</v>
      </c>
      <c r="F167" s="17"/>
      <c r="G167" s="17"/>
      <c r="H167" s="22">
        <f t="shared" si="6"/>
      </c>
      <c r="I167" s="17"/>
      <c r="K167">
        <f t="shared" si="7"/>
      </c>
      <c r="L167" s="44">
        <f>IF(B167&lt;&gt;0,(VLOOKUP(K167,CELK!$K$10:$M$597,2,FALSE)),"")</f>
      </c>
      <c r="M167">
        <f>IF(B167&lt;&gt;0,(VLOOKUP(K167,CELK!$K$10:$M$597,3,FALSE)),"")</f>
      </c>
      <c r="N167">
        <f t="shared" si="8"/>
      </c>
    </row>
    <row r="168" spans="1:14" ht="39">
      <c r="A168" s="25" t="s">
        <v>54</v>
      </c>
      <c r="B168" s="17"/>
      <c r="C168" s="17"/>
      <c r="D168" s="17"/>
      <c r="E168" s="26" t="s">
        <v>653</v>
      </c>
      <c r="F168" s="17"/>
      <c r="G168" s="17"/>
      <c r="H168" s="22">
        <f t="shared" si="6"/>
      </c>
      <c r="I168" s="17"/>
      <c r="K168">
        <f t="shared" si="7"/>
      </c>
      <c r="L168" s="44">
        <f>IF(B168&lt;&gt;0,(VLOOKUP(K168,CELK!$K$10:$M$597,2,FALSE)),"")</f>
      </c>
      <c r="M168">
        <f>IF(B168&lt;&gt;0,(VLOOKUP(K168,CELK!$K$10:$M$597,3,FALSE)),"")</f>
      </c>
      <c r="N168">
        <f t="shared" si="8"/>
      </c>
    </row>
    <row r="169" spans="1:18" ht="12.75" customHeight="1">
      <c r="A169" s="5" t="s">
        <v>45</v>
      </c>
      <c r="B169" s="35"/>
      <c r="C169" s="36" t="s">
        <v>71</v>
      </c>
      <c r="D169" s="35"/>
      <c r="E169" s="37" t="s">
        <v>180</v>
      </c>
      <c r="F169" s="35"/>
      <c r="G169" s="35"/>
      <c r="H169" s="22">
        <f t="shared" si="6"/>
      </c>
      <c r="I169" s="38">
        <f>0+Q169</f>
        <v>0</v>
      </c>
      <c r="K169">
        <f t="shared" si="7"/>
      </c>
      <c r="L169" s="44">
        <f>IF(B169&lt;&gt;0,(VLOOKUP(K169,CELK!$K$10:$M$597,2,FALSE)),"")</f>
      </c>
      <c r="M169">
        <f>IF(B169&lt;&gt;0,(VLOOKUP(K169,CELK!$K$10:$M$597,3,FALSE)),"")</f>
      </c>
      <c r="N169">
        <f t="shared" si="8"/>
      </c>
      <c r="O169">
        <f>0+R169</f>
        <v>0</v>
      </c>
      <c r="Q169">
        <f>0+I170+I173+I176</f>
        <v>0</v>
      </c>
      <c r="R169">
        <f>0+O170+O173+O176</f>
        <v>0</v>
      </c>
    </row>
    <row r="170" spans="1:16" ht="12">
      <c r="A170" s="42" t="s">
        <v>47</v>
      </c>
      <c r="B170" s="19" t="s">
        <v>248</v>
      </c>
      <c r="C170" s="19" t="s">
        <v>507</v>
      </c>
      <c r="D170" s="17" t="s">
        <v>55</v>
      </c>
      <c r="E170" s="20" t="s">
        <v>508</v>
      </c>
      <c r="F170" s="21" t="s">
        <v>69</v>
      </c>
      <c r="G170" s="22">
        <v>63</v>
      </c>
      <c r="H170" s="22">
        <f t="shared" si="6"/>
        <v>0</v>
      </c>
      <c r="I170" s="22">
        <f>ROUND(ROUND(H170,2)*ROUND(G170,2),2)</f>
        <v>0</v>
      </c>
      <c r="K170" t="str">
        <f t="shared" si="7"/>
        <v>711412</v>
      </c>
      <c r="L170" s="44">
        <f>IF(B170&lt;&gt;0,(VLOOKUP(K170,CELK!$K$10:$M$597,2,FALSE)),"")</f>
        <v>362</v>
      </c>
      <c r="M170">
        <f>IF(B170&lt;&gt;0,(VLOOKUP(K170,CELK!$K$10:$M$597,3,FALSE)),"")</f>
        <v>0</v>
      </c>
      <c r="N170" t="str">
        <f t="shared" si="8"/>
        <v>=CELK!H362</v>
      </c>
      <c r="O170">
        <f>(I170*21)/100</f>
        <v>0</v>
      </c>
      <c r="P170" t="s">
        <v>26</v>
      </c>
    </row>
    <row r="171" spans="1:14" ht="12">
      <c r="A171" s="23" t="s">
        <v>52</v>
      </c>
      <c r="B171" s="17"/>
      <c r="C171" s="17"/>
      <c r="D171" s="17"/>
      <c r="E171" s="24" t="s">
        <v>55</v>
      </c>
      <c r="F171" s="17"/>
      <c r="G171" s="17"/>
      <c r="H171" s="22">
        <f t="shared" si="6"/>
      </c>
      <c r="I171" s="17"/>
      <c r="K171">
        <f t="shared" si="7"/>
      </c>
      <c r="L171" s="44">
        <f>IF(B171&lt;&gt;0,(VLOOKUP(K171,CELK!$K$10:$M$597,2,FALSE)),"")</f>
      </c>
      <c r="M171">
        <f>IF(B171&lt;&gt;0,(VLOOKUP(K171,CELK!$K$10:$M$597,3,FALSE)),"")</f>
      </c>
      <c r="N171">
        <f t="shared" si="8"/>
      </c>
    </row>
    <row r="172" spans="1:14" ht="12.75">
      <c r="A172" s="27" t="s">
        <v>54</v>
      </c>
      <c r="B172" s="17"/>
      <c r="C172" s="17"/>
      <c r="D172" s="17"/>
      <c r="E172" s="26" t="s">
        <v>654</v>
      </c>
      <c r="F172" s="17"/>
      <c r="G172" s="17"/>
      <c r="H172" s="22">
        <f t="shared" si="6"/>
      </c>
      <c r="I172" s="17"/>
      <c r="K172">
        <f t="shared" si="7"/>
      </c>
      <c r="L172" s="44">
        <f>IF(B172&lt;&gt;0,(VLOOKUP(K172,CELK!$K$10:$M$597,2,FALSE)),"")</f>
      </c>
      <c r="M172">
        <f>IF(B172&lt;&gt;0,(VLOOKUP(K172,CELK!$K$10:$M$597,3,FALSE)),"")</f>
      </c>
      <c r="N172">
        <f t="shared" si="8"/>
      </c>
    </row>
    <row r="173" spans="1:16" ht="12">
      <c r="A173" s="42" t="s">
        <v>47</v>
      </c>
      <c r="B173" s="19" t="s">
        <v>424</v>
      </c>
      <c r="C173" s="19" t="s">
        <v>655</v>
      </c>
      <c r="D173" s="17" t="s">
        <v>55</v>
      </c>
      <c r="E173" s="20" t="s">
        <v>656</v>
      </c>
      <c r="F173" s="21" t="s">
        <v>69</v>
      </c>
      <c r="G173" s="22">
        <v>63</v>
      </c>
      <c r="H173" s="22">
        <f t="shared" si="6"/>
        <v>0</v>
      </c>
      <c r="I173" s="22">
        <f>ROUND(ROUND(H173,2)*ROUND(G173,2),2)</f>
        <v>0</v>
      </c>
      <c r="K173" t="str">
        <f t="shared" si="7"/>
        <v>711509</v>
      </c>
      <c r="L173" s="44">
        <f>IF(B173&lt;&gt;0,(VLOOKUP(K173,CELK!$K$10:$M$597,2,FALSE)),"")</f>
        <v>368</v>
      </c>
      <c r="M173">
        <f>IF(B173&lt;&gt;0,(VLOOKUP(K173,CELK!$K$10:$M$597,3,FALSE)),"")</f>
        <v>0</v>
      </c>
      <c r="N173" t="str">
        <f t="shared" si="8"/>
        <v>=CELK!H368</v>
      </c>
      <c r="O173">
        <f>(I173*21)/100</f>
        <v>0</v>
      </c>
      <c r="P173" t="s">
        <v>26</v>
      </c>
    </row>
    <row r="174" spans="1:14" ht="12">
      <c r="A174" s="23" t="s">
        <v>52</v>
      </c>
      <c r="B174" s="17"/>
      <c r="C174" s="17"/>
      <c r="D174" s="17"/>
      <c r="E174" s="24" t="s">
        <v>55</v>
      </c>
      <c r="F174" s="17"/>
      <c r="G174" s="17"/>
      <c r="H174" s="22">
        <f t="shared" si="6"/>
      </c>
      <c r="I174" s="17"/>
      <c r="K174">
        <f t="shared" si="7"/>
      </c>
      <c r="L174" s="44">
        <f>IF(B174&lt;&gt;0,(VLOOKUP(K174,CELK!$K$10:$M$597,2,FALSE)),"")</f>
      </c>
      <c r="M174">
        <f>IF(B174&lt;&gt;0,(VLOOKUP(K174,CELK!$K$10:$M$597,3,FALSE)),"")</f>
      </c>
      <c r="N174">
        <f t="shared" si="8"/>
      </c>
    </row>
    <row r="175" spans="1:14" ht="12.75">
      <c r="A175" s="27" t="s">
        <v>54</v>
      </c>
      <c r="B175" s="17"/>
      <c r="C175" s="17"/>
      <c r="D175" s="17"/>
      <c r="E175" s="26" t="s">
        <v>657</v>
      </c>
      <c r="F175" s="17"/>
      <c r="G175" s="17"/>
      <c r="H175" s="22">
        <f t="shared" si="6"/>
      </c>
      <c r="I175" s="17"/>
      <c r="K175">
        <f t="shared" si="7"/>
      </c>
      <c r="L175" s="44">
        <f>IF(B175&lt;&gt;0,(VLOOKUP(K175,CELK!$K$10:$M$597,2,FALSE)),"")</f>
      </c>
      <c r="M175">
        <f>IF(B175&lt;&gt;0,(VLOOKUP(K175,CELK!$K$10:$M$597,3,FALSE)),"")</f>
      </c>
      <c r="N175">
        <f t="shared" si="8"/>
      </c>
    </row>
    <row r="176" spans="1:16" ht="12">
      <c r="A176" s="42" t="s">
        <v>47</v>
      </c>
      <c r="B176" s="19" t="s">
        <v>428</v>
      </c>
      <c r="C176" s="19" t="s">
        <v>190</v>
      </c>
      <c r="D176" s="17" t="s">
        <v>55</v>
      </c>
      <c r="E176" s="20" t="s">
        <v>191</v>
      </c>
      <c r="F176" s="21" t="s">
        <v>69</v>
      </c>
      <c r="G176" s="22">
        <v>6</v>
      </c>
      <c r="H176" s="22">
        <f t="shared" si="6"/>
        <v>0</v>
      </c>
      <c r="I176" s="22">
        <f>ROUND(ROUND(H176,2)*ROUND(G176,2),2)</f>
        <v>0</v>
      </c>
      <c r="K176" t="str">
        <f t="shared" si="7"/>
        <v>78383</v>
      </c>
      <c r="L176" s="44">
        <f>IF(B176&lt;&gt;0,(VLOOKUP(K176,CELK!$K$10:$M$597,2,FALSE)),"")</f>
        <v>413</v>
      </c>
      <c r="M176">
        <f>IF(B176&lt;&gt;0,(VLOOKUP(K176,CELK!$K$10:$M$597,3,FALSE)),"")</f>
        <v>0</v>
      </c>
      <c r="N176" t="str">
        <f t="shared" si="8"/>
        <v>=CELK!H413</v>
      </c>
      <c r="O176">
        <f>(I176*21)/100</f>
        <v>0</v>
      </c>
      <c r="P176" t="s">
        <v>26</v>
      </c>
    </row>
    <row r="177" spans="1:14" ht="12">
      <c r="A177" s="23" t="s">
        <v>52</v>
      </c>
      <c r="B177" s="17"/>
      <c r="C177" s="17"/>
      <c r="D177" s="17"/>
      <c r="E177" s="24" t="s">
        <v>55</v>
      </c>
      <c r="F177" s="17"/>
      <c r="G177" s="17"/>
      <c r="H177" s="22">
        <f t="shared" si="6"/>
      </c>
      <c r="I177" s="17"/>
      <c r="K177">
        <f t="shared" si="7"/>
      </c>
      <c r="L177" s="44">
        <f>IF(B177&lt;&gt;0,(VLOOKUP(K177,CELK!$K$10:$M$597,2,FALSE)),"")</f>
      </c>
      <c r="M177">
        <f>IF(B177&lt;&gt;0,(VLOOKUP(K177,CELK!$K$10:$M$597,3,FALSE)),"")</f>
      </c>
      <c r="N177">
        <f t="shared" si="8"/>
      </c>
    </row>
    <row r="178" spans="1:14" ht="12.75">
      <c r="A178" s="25" t="s">
        <v>54</v>
      </c>
      <c r="B178" s="17"/>
      <c r="C178" s="17"/>
      <c r="D178" s="17"/>
      <c r="E178" s="26" t="s">
        <v>658</v>
      </c>
      <c r="F178" s="17"/>
      <c r="G178" s="17"/>
      <c r="H178" s="22">
        <f t="shared" si="6"/>
      </c>
      <c r="I178" s="17"/>
      <c r="K178">
        <f t="shared" si="7"/>
      </c>
      <c r="L178" s="44">
        <f>IF(B178&lt;&gt;0,(VLOOKUP(K178,CELK!$K$10:$M$597,2,FALSE)),"")</f>
      </c>
      <c r="M178">
        <f>IF(B178&lt;&gt;0,(VLOOKUP(K178,CELK!$K$10:$M$597,3,FALSE)),"")</f>
      </c>
      <c r="N178">
        <f t="shared" si="8"/>
      </c>
    </row>
    <row r="179" spans="1:18" ht="12.75" customHeight="1">
      <c r="A179" s="5" t="s">
        <v>45</v>
      </c>
      <c r="B179" s="35"/>
      <c r="C179" s="36" t="s">
        <v>75</v>
      </c>
      <c r="D179" s="35"/>
      <c r="E179" s="37" t="s">
        <v>518</v>
      </c>
      <c r="F179" s="35"/>
      <c r="G179" s="35"/>
      <c r="H179" s="22">
        <f t="shared" si="6"/>
      </c>
      <c r="I179" s="38">
        <f>0+Q179</f>
        <v>0</v>
      </c>
      <c r="K179">
        <f t="shared" si="7"/>
      </c>
      <c r="L179" s="44">
        <f>IF(B179&lt;&gt;0,(VLOOKUP(K179,CELK!$K$10:$M$597,2,FALSE)),"")</f>
      </c>
      <c r="M179">
        <f>IF(B179&lt;&gt;0,(VLOOKUP(K179,CELK!$K$10:$M$597,3,FALSE)),"")</f>
      </c>
      <c r="N179">
        <f t="shared" si="8"/>
      </c>
      <c r="O179">
        <f>0+R179</f>
        <v>0</v>
      </c>
      <c r="Q179">
        <f>0+I180</f>
        <v>0</v>
      </c>
      <c r="R179">
        <f>0+O180</f>
        <v>0</v>
      </c>
    </row>
    <row r="180" spans="1:16" ht="12">
      <c r="A180" s="42" t="s">
        <v>47</v>
      </c>
      <c r="B180" s="19" t="s">
        <v>432</v>
      </c>
      <c r="C180" s="19" t="s">
        <v>659</v>
      </c>
      <c r="D180" s="17" t="s">
        <v>55</v>
      </c>
      <c r="E180" s="20" t="s">
        <v>660</v>
      </c>
      <c r="F180" s="21" t="s">
        <v>104</v>
      </c>
      <c r="G180" s="22">
        <v>12</v>
      </c>
      <c r="H180" s="22">
        <f t="shared" si="6"/>
        <v>0</v>
      </c>
      <c r="I180" s="22">
        <f>ROUND(ROUND(H180,2)*ROUND(G180,2),2)</f>
        <v>0</v>
      </c>
      <c r="K180" t="str">
        <f t="shared" si="7"/>
        <v>87533</v>
      </c>
      <c r="L180" s="44">
        <f>IF(B180&lt;&gt;0,(VLOOKUP(K180,CELK!$K$10:$M$597,2,FALSE)),"")</f>
        <v>420</v>
      </c>
      <c r="M180">
        <f>IF(B180&lt;&gt;0,(VLOOKUP(K180,CELK!$K$10:$M$597,3,FALSE)),"")</f>
        <v>0</v>
      </c>
      <c r="N180" t="str">
        <f t="shared" si="8"/>
        <v>=CELK!H420</v>
      </c>
      <c r="O180">
        <f>(I180*21)/100</f>
        <v>0</v>
      </c>
      <c r="P180" t="s">
        <v>26</v>
      </c>
    </row>
    <row r="181" spans="1:14" ht="12">
      <c r="A181" s="23" t="s">
        <v>52</v>
      </c>
      <c r="B181" s="17"/>
      <c r="C181" s="17"/>
      <c r="D181" s="17"/>
      <c r="E181" s="24" t="s">
        <v>55</v>
      </c>
      <c r="F181" s="17"/>
      <c r="G181" s="17"/>
      <c r="H181" s="22">
        <f t="shared" si="6"/>
      </c>
      <c r="I181" s="17"/>
      <c r="K181">
        <f t="shared" si="7"/>
      </c>
      <c r="L181" s="44">
        <f>IF(B181&lt;&gt;0,(VLOOKUP(K181,CELK!$K$10:$M$597,2,FALSE)),"")</f>
      </c>
      <c r="M181">
        <f>IF(B181&lt;&gt;0,(VLOOKUP(K181,CELK!$K$10:$M$597,3,FALSE)),"")</f>
      </c>
      <c r="N181">
        <f t="shared" si="8"/>
      </c>
    </row>
    <row r="182" spans="1:14" ht="12.75">
      <c r="A182" s="25" t="s">
        <v>54</v>
      </c>
      <c r="B182" s="17"/>
      <c r="C182" s="17"/>
      <c r="D182" s="17"/>
      <c r="E182" s="26" t="s">
        <v>661</v>
      </c>
      <c r="F182" s="17"/>
      <c r="G182" s="17"/>
      <c r="H182" s="22">
        <f t="shared" si="6"/>
      </c>
      <c r="I182" s="17"/>
      <c r="K182">
        <f t="shared" si="7"/>
      </c>
      <c r="L182" s="44">
        <f>IF(B182&lt;&gt;0,(VLOOKUP(K182,CELK!$K$10:$M$597,2,FALSE)),"")</f>
      </c>
      <c r="M182">
        <f>IF(B182&lt;&gt;0,(VLOOKUP(K182,CELK!$K$10:$M$597,3,FALSE)),"")</f>
      </c>
      <c r="N182">
        <f t="shared" si="8"/>
      </c>
    </row>
    <row r="183" spans="1:18" ht="12.75" customHeight="1">
      <c r="A183" s="5" t="s">
        <v>45</v>
      </c>
      <c r="B183" s="35"/>
      <c r="C183" s="36" t="s">
        <v>42</v>
      </c>
      <c r="D183" s="35"/>
      <c r="E183" s="37" t="s">
        <v>193</v>
      </c>
      <c r="F183" s="35"/>
      <c r="G183" s="35"/>
      <c r="H183" s="22">
        <f t="shared" si="6"/>
      </c>
      <c r="I183" s="38">
        <f>0+Q183</f>
        <v>0</v>
      </c>
      <c r="K183">
        <f t="shared" si="7"/>
      </c>
      <c r="L183" s="44">
        <f>IF(B183&lt;&gt;0,(VLOOKUP(K183,CELK!$K$10:$M$597,2,FALSE)),"")</f>
      </c>
      <c r="M183">
        <f>IF(B183&lt;&gt;0,(VLOOKUP(K183,CELK!$K$10:$M$597,3,FALSE)),"")</f>
      </c>
      <c r="N183">
        <f t="shared" si="8"/>
      </c>
      <c r="O183">
        <f>0+R183</f>
        <v>0</v>
      </c>
      <c r="Q183">
        <f>0+I184+I187+I190+I193+I196+I199+I202+I205+I208</f>
        <v>0</v>
      </c>
      <c r="R183">
        <f>0+O184+O187+O190+O193+O196+O199+O202+O205+O208</f>
        <v>0</v>
      </c>
    </row>
    <row r="184" spans="1:16" ht="12">
      <c r="A184" s="42" t="s">
        <v>47</v>
      </c>
      <c r="B184" s="19" t="s">
        <v>662</v>
      </c>
      <c r="C184" s="19" t="s">
        <v>195</v>
      </c>
      <c r="D184" s="17" t="s">
        <v>55</v>
      </c>
      <c r="E184" s="20" t="s">
        <v>196</v>
      </c>
      <c r="F184" s="21" t="s">
        <v>104</v>
      </c>
      <c r="G184" s="22">
        <v>20</v>
      </c>
      <c r="H184" s="22">
        <f t="shared" si="6"/>
        <v>0</v>
      </c>
      <c r="I184" s="22">
        <f>ROUND(ROUND(H184,2)*ROUND(G184,2),2)</f>
        <v>0</v>
      </c>
      <c r="K184" t="str">
        <f t="shared" si="7"/>
        <v>9112B1</v>
      </c>
      <c r="L184" s="44">
        <f>IF(B184&lt;&gt;0,(VLOOKUP(K184,CELK!$K$10:$M$597,2,FALSE)),"")</f>
        <v>436</v>
      </c>
      <c r="M184">
        <f>IF(B184&lt;&gt;0,(VLOOKUP(K184,CELK!$K$10:$M$597,3,FALSE)),"")</f>
        <v>0</v>
      </c>
      <c r="N184" t="str">
        <f t="shared" si="8"/>
        <v>=CELK!H436</v>
      </c>
      <c r="O184">
        <f>(I184*21)/100</f>
        <v>0</v>
      </c>
      <c r="P184" t="s">
        <v>26</v>
      </c>
    </row>
    <row r="185" spans="1:14" ht="12">
      <c r="A185" s="23" t="s">
        <v>52</v>
      </c>
      <c r="B185" s="17"/>
      <c r="C185" s="17"/>
      <c r="D185" s="17"/>
      <c r="E185" s="24" t="s">
        <v>525</v>
      </c>
      <c r="F185" s="17"/>
      <c r="G185" s="17"/>
      <c r="H185" s="22">
        <f t="shared" si="6"/>
      </c>
      <c r="I185" s="17"/>
      <c r="K185">
        <f t="shared" si="7"/>
      </c>
      <c r="L185" s="44">
        <f>IF(B185&lt;&gt;0,(VLOOKUP(K185,CELK!$K$10:$M$597,2,FALSE)),"")</f>
      </c>
      <c r="M185">
        <f>IF(B185&lt;&gt;0,(VLOOKUP(K185,CELK!$K$10:$M$597,3,FALSE)),"")</f>
      </c>
      <c r="N185">
        <f t="shared" si="8"/>
      </c>
    </row>
    <row r="186" spans="1:14" ht="12.75">
      <c r="A186" s="27" t="s">
        <v>54</v>
      </c>
      <c r="B186" s="17"/>
      <c r="C186" s="17"/>
      <c r="D186" s="17"/>
      <c r="E186" s="26" t="s">
        <v>663</v>
      </c>
      <c r="F186" s="17"/>
      <c r="G186" s="17"/>
      <c r="H186" s="22">
        <f t="shared" si="6"/>
      </c>
      <c r="I186" s="17"/>
      <c r="K186">
        <f t="shared" si="7"/>
      </c>
      <c r="L186" s="44">
        <f>IF(B186&lt;&gt;0,(VLOOKUP(K186,CELK!$K$10:$M$597,2,FALSE)),"")</f>
      </c>
      <c r="M186">
        <f>IF(B186&lt;&gt;0,(VLOOKUP(K186,CELK!$K$10:$M$597,3,FALSE)),"")</f>
      </c>
      <c r="N186">
        <f t="shared" si="8"/>
      </c>
    </row>
    <row r="187" spans="1:16" ht="12">
      <c r="A187" s="42" t="s">
        <v>47</v>
      </c>
      <c r="B187" s="19" t="s">
        <v>664</v>
      </c>
      <c r="C187" s="19" t="s">
        <v>199</v>
      </c>
      <c r="D187" s="17" t="s">
        <v>55</v>
      </c>
      <c r="E187" s="20" t="s">
        <v>200</v>
      </c>
      <c r="F187" s="21" t="s">
        <v>104</v>
      </c>
      <c r="G187" s="22">
        <v>20</v>
      </c>
      <c r="H187" s="22">
        <f t="shared" si="6"/>
        <v>0</v>
      </c>
      <c r="I187" s="22">
        <f>ROUND(ROUND(H187,2)*ROUND(G187,2),2)</f>
        <v>0</v>
      </c>
      <c r="K187" t="str">
        <f t="shared" si="7"/>
        <v>9112B3</v>
      </c>
      <c r="L187" s="44">
        <f>IF(B187&lt;&gt;0,(VLOOKUP(K187,CELK!$K$10:$M$597,2,FALSE)),"")</f>
        <v>442</v>
      </c>
      <c r="M187">
        <f>IF(B187&lt;&gt;0,(VLOOKUP(K187,CELK!$K$10:$M$597,3,FALSE)),"")</f>
        <v>0</v>
      </c>
      <c r="N187" t="str">
        <f t="shared" si="8"/>
        <v>=CELK!H442</v>
      </c>
      <c r="O187">
        <f>(I187*21)/100</f>
        <v>0</v>
      </c>
      <c r="P187" t="s">
        <v>26</v>
      </c>
    </row>
    <row r="188" spans="1:14" ht="24.75">
      <c r="A188" s="23" t="s">
        <v>52</v>
      </c>
      <c r="B188" s="17"/>
      <c r="C188" s="17"/>
      <c r="D188" s="17"/>
      <c r="E188" s="24" t="s">
        <v>201</v>
      </c>
      <c r="F188" s="17"/>
      <c r="G188" s="17"/>
      <c r="H188" s="22">
        <f t="shared" si="6"/>
      </c>
      <c r="I188" s="17"/>
      <c r="K188">
        <f t="shared" si="7"/>
      </c>
      <c r="L188" s="44">
        <f>IF(B188&lt;&gt;0,(VLOOKUP(K188,CELK!$K$10:$M$597,2,FALSE)),"")</f>
      </c>
      <c r="M188">
        <f>IF(B188&lt;&gt;0,(VLOOKUP(K188,CELK!$K$10:$M$597,3,FALSE)),"")</f>
      </c>
      <c r="N188">
        <f t="shared" si="8"/>
      </c>
    </row>
    <row r="189" spans="1:14" ht="12.75">
      <c r="A189" s="27" t="s">
        <v>54</v>
      </c>
      <c r="B189" s="17"/>
      <c r="C189" s="17"/>
      <c r="D189" s="17"/>
      <c r="E189" s="26" t="s">
        <v>663</v>
      </c>
      <c r="F189" s="17"/>
      <c r="G189" s="17"/>
      <c r="H189" s="22">
        <f t="shared" si="6"/>
      </c>
      <c r="I189" s="17"/>
      <c r="K189">
        <f t="shared" si="7"/>
      </c>
      <c r="L189" s="44">
        <f>IF(B189&lt;&gt;0,(VLOOKUP(K189,CELK!$K$10:$M$597,2,FALSE)),"")</f>
      </c>
      <c r="M189">
        <f>IF(B189&lt;&gt;0,(VLOOKUP(K189,CELK!$K$10:$M$597,3,FALSE)),"")</f>
      </c>
      <c r="N189">
        <f t="shared" si="8"/>
      </c>
    </row>
    <row r="190" spans="1:16" ht="12">
      <c r="A190" s="42" t="s">
        <v>47</v>
      </c>
      <c r="B190" s="19" t="s">
        <v>665</v>
      </c>
      <c r="C190" s="19" t="s">
        <v>666</v>
      </c>
      <c r="D190" s="17" t="s">
        <v>55</v>
      </c>
      <c r="E190" s="20" t="s">
        <v>667</v>
      </c>
      <c r="F190" s="21" t="s">
        <v>104</v>
      </c>
      <c r="G190" s="22">
        <v>9</v>
      </c>
      <c r="H190" s="22">
        <f t="shared" si="6"/>
        <v>0</v>
      </c>
      <c r="I190" s="22">
        <f>ROUND(ROUND(H190,2)*ROUND(G190,2),2)</f>
        <v>0</v>
      </c>
      <c r="K190" t="str">
        <f t="shared" si="7"/>
        <v>919111</v>
      </c>
      <c r="L190" s="44">
        <f>IF(B190&lt;&gt;0,(VLOOKUP(K190,CELK!$K$10:$M$597,2,FALSE)),"")</f>
        <v>490</v>
      </c>
      <c r="M190">
        <f>IF(B190&lt;&gt;0,(VLOOKUP(K190,CELK!$K$10:$M$597,3,FALSE)),"")</f>
        <v>0</v>
      </c>
      <c r="N190" t="str">
        <f t="shared" si="8"/>
        <v>=CELK!H490</v>
      </c>
      <c r="O190">
        <f>(I190*21)/100</f>
        <v>0</v>
      </c>
      <c r="P190" t="s">
        <v>26</v>
      </c>
    </row>
    <row r="191" spans="1:14" ht="12">
      <c r="A191" s="23" t="s">
        <v>52</v>
      </c>
      <c r="B191" s="17"/>
      <c r="C191" s="17"/>
      <c r="D191" s="17"/>
      <c r="E191" s="24" t="s">
        <v>482</v>
      </c>
      <c r="F191" s="17"/>
      <c r="G191" s="17"/>
      <c r="H191" s="22">
        <f t="shared" si="6"/>
      </c>
      <c r="I191" s="17"/>
      <c r="K191">
        <f t="shared" si="7"/>
      </c>
      <c r="L191" s="44">
        <f>IF(B191&lt;&gt;0,(VLOOKUP(K191,CELK!$K$10:$M$597,2,FALSE)),"")</f>
      </c>
      <c r="M191">
        <f>IF(B191&lt;&gt;0,(VLOOKUP(K191,CELK!$K$10:$M$597,3,FALSE)),"")</f>
      </c>
      <c r="N191">
        <f t="shared" si="8"/>
      </c>
    </row>
    <row r="192" spans="1:14" ht="12.75">
      <c r="A192" s="27" t="s">
        <v>54</v>
      </c>
      <c r="B192" s="17"/>
      <c r="C192" s="17"/>
      <c r="D192" s="17"/>
      <c r="E192" s="26" t="s">
        <v>564</v>
      </c>
      <c r="F192" s="17"/>
      <c r="G192" s="17"/>
      <c r="H192" s="22">
        <f t="shared" si="6"/>
      </c>
      <c r="I192" s="17"/>
      <c r="K192">
        <f t="shared" si="7"/>
      </c>
      <c r="L192" s="44">
        <f>IF(B192&lt;&gt;0,(VLOOKUP(K192,CELK!$K$10:$M$597,2,FALSE)),"")</f>
      </c>
      <c r="M192">
        <f>IF(B192&lt;&gt;0,(VLOOKUP(K192,CELK!$K$10:$M$597,3,FALSE)),"")</f>
      </c>
      <c r="N192">
        <f t="shared" si="8"/>
      </c>
    </row>
    <row r="193" spans="1:16" ht="12">
      <c r="A193" s="42" t="s">
        <v>47</v>
      </c>
      <c r="B193" s="19" t="s">
        <v>668</v>
      </c>
      <c r="C193" s="19" t="s">
        <v>317</v>
      </c>
      <c r="D193" s="17" t="s">
        <v>55</v>
      </c>
      <c r="E193" s="20" t="s">
        <v>318</v>
      </c>
      <c r="F193" s="21" t="s">
        <v>104</v>
      </c>
      <c r="G193" s="22">
        <v>33</v>
      </c>
      <c r="H193" s="22">
        <f t="shared" si="6"/>
        <v>0</v>
      </c>
      <c r="I193" s="22">
        <f>ROUND(ROUND(H193,2)*ROUND(G193,2),2)</f>
        <v>0</v>
      </c>
      <c r="K193" t="str">
        <f t="shared" si="7"/>
        <v>931328</v>
      </c>
      <c r="L193" s="44">
        <f>IF(B193&lt;&gt;0,(VLOOKUP(K193,CELK!$K$10:$M$597,2,FALSE)),"")</f>
        <v>502</v>
      </c>
      <c r="M193">
        <f>IF(B193&lt;&gt;0,(VLOOKUP(K193,CELK!$K$10:$M$597,3,FALSE)),"")</f>
        <v>0</v>
      </c>
      <c r="N193" t="str">
        <f t="shared" si="8"/>
        <v>=CELK!H502</v>
      </c>
      <c r="O193">
        <f>(I193*21)/100</f>
        <v>0</v>
      </c>
      <c r="P193" t="s">
        <v>26</v>
      </c>
    </row>
    <row r="194" spans="1:14" ht="12">
      <c r="A194" s="23" t="s">
        <v>52</v>
      </c>
      <c r="B194" s="17"/>
      <c r="C194" s="17"/>
      <c r="D194" s="17"/>
      <c r="E194" s="24" t="s">
        <v>55</v>
      </c>
      <c r="F194" s="17"/>
      <c r="G194" s="17"/>
      <c r="H194" s="22">
        <f t="shared" si="6"/>
      </c>
      <c r="I194" s="17"/>
      <c r="K194">
        <f t="shared" si="7"/>
      </c>
      <c r="L194" s="44">
        <f>IF(B194&lt;&gt;0,(VLOOKUP(K194,CELK!$K$10:$M$597,2,FALSE)),"")</f>
      </c>
      <c r="M194">
        <f>IF(B194&lt;&gt;0,(VLOOKUP(K194,CELK!$K$10:$M$597,3,FALSE)),"")</f>
      </c>
      <c r="N194">
        <f t="shared" si="8"/>
      </c>
    </row>
    <row r="195" spans="1:14" ht="39">
      <c r="A195" s="27" t="s">
        <v>54</v>
      </c>
      <c r="B195" s="17"/>
      <c r="C195" s="17"/>
      <c r="D195" s="17"/>
      <c r="E195" s="26" t="s">
        <v>669</v>
      </c>
      <c r="F195" s="17"/>
      <c r="G195" s="17"/>
      <c r="H195" s="22">
        <f t="shared" si="6"/>
      </c>
      <c r="I195" s="17"/>
      <c r="K195">
        <f t="shared" si="7"/>
      </c>
      <c r="L195" s="44">
        <f>IF(B195&lt;&gt;0,(VLOOKUP(K195,CELK!$K$10:$M$597,2,FALSE)),"")</f>
      </c>
      <c r="M195">
        <f>IF(B195&lt;&gt;0,(VLOOKUP(K195,CELK!$K$10:$M$597,3,FALSE)),"")</f>
      </c>
      <c r="N195">
        <f t="shared" si="8"/>
      </c>
    </row>
    <row r="196" spans="1:16" ht="12">
      <c r="A196" s="42" t="s">
        <v>47</v>
      </c>
      <c r="B196" s="19" t="s">
        <v>670</v>
      </c>
      <c r="C196" s="19" t="s">
        <v>671</v>
      </c>
      <c r="D196" s="17" t="s">
        <v>55</v>
      </c>
      <c r="E196" s="20" t="s">
        <v>672</v>
      </c>
      <c r="F196" s="21" t="s">
        <v>74</v>
      </c>
      <c r="G196" s="22">
        <v>2</v>
      </c>
      <c r="H196" s="22">
        <f t="shared" si="6"/>
        <v>0</v>
      </c>
      <c r="I196" s="22">
        <f>ROUND(ROUND(H196,2)*ROUND(G196,2),2)</f>
        <v>0</v>
      </c>
      <c r="K196" t="str">
        <f t="shared" si="7"/>
        <v>936541</v>
      </c>
      <c r="L196" s="44">
        <f>IF(B196&lt;&gt;0,(VLOOKUP(K196,CELK!$K$10:$M$597,2,FALSE)),"")</f>
        <v>532</v>
      </c>
      <c r="M196">
        <f>IF(B196&lt;&gt;0,(VLOOKUP(K196,CELK!$K$10:$M$597,3,FALSE)),"")</f>
        <v>0</v>
      </c>
      <c r="N196" t="str">
        <f t="shared" si="8"/>
        <v>=CELK!H532</v>
      </c>
      <c r="O196">
        <f>(I196*21)/100</f>
        <v>0</v>
      </c>
      <c r="P196" t="s">
        <v>26</v>
      </c>
    </row>
    <row r="197" spans="1:14" ht="12">
      <c r="A197" s="23" t="s">
        <v>52</v>
      </c>
      <c r="B197" s="17"/>
      <c r="C197" s="17"/>
      <c r="D197" s="17"/>
      <c r="E197" s="24" t="s">
        <v>673</v>
      </c>
      <c r="F197" s="17"/>
      <c r="G197" s="17"/>
      <c r="H197" s="22">
        <f t="shared" si="6"/>
      </c>
      <c r="I197" s="17"/>
      <c r="K197">
        <f t="shared" si="7"/>
      </c>
      <c r="L197" s="44">
        <f>IF(B197&lt;&gt;0,(VLOOKUP(K197,CELK!$K$10:$M$597,2,FALSE)),"")</f>
      </c>
      <c r="M197">
        <f>IF(B197&lt;&gt;0,(VLOOKUP(K197,CELK!$K$10:$M$597,3,FALSE)),"")</f>
      </c>
      <c r="N197">
        <f t="shared" si="8"/>
      </c>
    </row>
    <row r="198" spans="1:14" ht="12.75">
      <c r="A198" s="27" t="s">
        <v>54</v>
      </c>
      <c r="B198" s="17"/>
      <c r="C198" s="17"/>
      <c r="D198" s="17"/>
      <c r="E198" s="26" t="s">
        <v>344</v>
      </c>
      <c r="F198" s="17"/>
      <c r="G198" s="17"/>
      <c r="H198" s="22">
        <f t="shared" si="6"/>
      </c>
      <c r="I198" s="17"/>
      <c r="K198">
        <f t="shared" si="7"/>
      </c>
      <c r="L198" s="44">
        <f>IF(B198&lt;&gt;0,(VLOOKUP(K198,CELK!$K$10:$M$597,2,FALSE)),"")</f>
      </c>
      <c r="M198">
        <f>IF(B198&lt;&gt;0,(VLOOKUP(K198,CELK!$K$10:$M$597,3,FALSE)),"")</f>
      </c>
      <c r="N198">
        <f t="shared" si="8"/>
      </c>
    </row>
    <row r="199" spans="1:16" ht="12">
      <c r="A199" s="42" t="s">
        <v>47</v>
      </c>
      <c r="B199" s="19" t="s">
        <v>674</v>
      </c>
      <c r="C199" s="19" t="s">
        <v>675</v>
      </c>
      <c r="D199" s="17" t="s">
        <v>55</v>
      </c>
      <c r="E199" s="20" t="s">
        <v>676</v>
      </c>
      <c r="F199" s="21" t="s">
        <v>69</v>
      </c>
      <c r="G199" s="22">
        <v>132</v>
      </c>
      <c r="H199" s="22">
        <f t="shared" si="6"/>
        <v>0</v>
      </c>
      <c r="I199" s="22">
        <f>ROUND(ROUND(H199,2)*ROUND(G199,2),2)</f>
        <v>0</v>
      </c>
      <c r="K199" t="str">
        <f t="shared" si="7"/>
        <v>938443</v>
      </c>
      <c r="L199" s="44">
        <f>IF(B199&lt;&gt;0,(VLOOKUP(K199,CELK!$K$10:$M$597,2,FALSE)),"")</f>
        <v>538</v>
      </c>
      <c r="M199">
        <f>IF(B199&lt;&gt;0,(VLOOKUP(K199,CELK!$K$10:$M$597,3,FALSE)),"")</f>
        <v>0</v>
      </c>
      <c r="N199" t="str">
        <f t="shared" si="8"/>
        <v>=CELK!H538</v>
      </c>
      <c r="O199">
        <f>(I199*21)/100</f>
        <v>0</v>
      </c>
      <c r="P199" t="s">
        <v>26</v>
      </c>
    </row>
    <row r="200" spans="1:14" ht="12">
      <c r="A200" s="23" t="s">
        <v>52</v>
      </c>
      <c r="B200" s="17"/>
      <c r="C200" s="17"/>
      <c r="D200" s="17"/>
      <c r="E200" s="24" t="s">
        <v>55</v>
      </c>
      <c r="F200" s="17"/>
      <c r="G200" s="17"/>
      <c r="H200" s="22">
        <f t="shared" si="6"/>
      </c>
      <c r="I200" s="17"/>
      <c r="K200">
        <f t="shared" si="7"/>
      </c>
      <c r="L200" s="44">
        <f>IF(B200&lt;&gt;0,(VLOOKUP(K200,CELK!$K$10:$M$597,2,FALSE)),"")</f>
      </c>
      <c r="M200">
        <f>IF(B200&lt;&gt;0,(VLOOKUP(K200,CELK!$K$10:$M$597,3,FALSE)),"")</f>
      </c>
      <c r="N200">
        <f t="shared" si="8"/>
      </c>
    </row>
    <row r="201" spans="1:14" ht="39">
      <c r="A201" s="27" t="s">
        <v>54</v>
      </c>
      <c r="B201" s="17"/>
      <c r="C201" s="17"/>
      <c r="D201" s="17"/>
      <c r="E201" s="26" t="s">
        <v>677</v>
      </c>
      <c r="F201" s="17"/>
      <c r="G201" s="17"/>
      <c r="H201" s="22">
        <f t="shared" si="6"/>
      </c>
      <c r="I201" s="17"/>
      <c r="K201">
        <f t="shared" si="7"/>
      </c>
      <c r="L201" s="44">
        <f>IF(B201&lt;&gt;0,(VLOOKUP(K201,CELK!$K$10:$M$597,2,FALSE)),"")</f>
      </c>
      <c r="M201">
        <f>IF(B201&lt;&gt;0,(VLOOKUP(K201,CELK!$K$10:$M$597,3,FALSE)),"")</f>
      </c>
      <c r="N201">
        <f t="shared" si="8"/>
      </c>
    </row>
    <row r="202" spans="1:16" ht="12">
      <c r="A202" s="42" t="s">
        <v>47</v>
      </c>
      <c r="B202" s="19" t="s">
        <v>678</v>
      </c>
      <c r="C202" s="19" t="s">
        <v>679</v>
      </c>
      <c r="D202" s="17" t="s">
        <v>55</v>
      </c>
      <c r="E202" s="20" t="s">
        <v>680</v>
      </c>
      <c r="F202" s="21" t="s">
        <v>110</v>
      </c>
      <c r="G202" s="22">
        <v>5.25</v>
      </c>
      <c r="H202" s="22">
        <f t="shared" si="6"/>
        <v>0</v>
      </c>
      <c r="I202" s="22">
        <f>ROUND(ROUND(H202,2)*ROUND(G202,2),2)</f>
        <v>0</v>
      </c>
      <c r="K202" t="str">
        <f t="shared" si="7"/>
        <v>966138</v>
      </c>
      <c r="L202" s="44">
        <f>IF(B202&lt;&gt;0,(VLOOKUP(K202,CELK!$K$10:$M$597,2,FALSE)),"")</f>
        <v>562</v>
      </c>
      <c r="M202">
        <f>IF(B202&lt;&gt;0,(VLOOKUP(K202,CELK!$K$10:$M$597,3,FALSE)),"")</f>
        <v>0</v>
      </c>
      <c r="N202" t="str">
        <f t="shared" si="8"/>
        <v>=CELK!H562</v>
      </c>
      <c r="O202">
        <f>(I202*21)/100</f>
        <v>0</v>
      </c>
      <c r="P202" t="s">
        <v>26</v>
      </c>
    </row>
    <row r="203" spans="1:14" ht="12">
      <c r="A203" s="23" t="s">
        <v>52</v>
      </c>
      <c r="B203" s="17"/>
      <c r="C203" s="17"/>
      <c r="D203" s="17"/>
      <c r="E203" s="24" t="s">
        <v>251</v>
      </c>
      <c r="F203" s="17"/>
      <c r="G203" s="17"/>
      <c r="H203" s="22">
        <f aca="true" t="shared" si="9" ref="H203:H210">M203</f>
      </c>
      <c r="I203" s="17"/>
      <c r="K203">
        <f aca="true" t="shared" si="10" ref="K203:K210">IF(B203&lt;&gt;0,C203&amp;D203,"")</f>
      </c>
      <c r="L203" s="44">
        <f>IF(B203&lt;&gt;0,(VLOOKUP(K203,CELK!$K$10:$M$597,2,FALSE)),"")</f>
      </c>
      <c r="M203">
        <f>IF(B203&lt;&gt;0,(VLOOKUP(K203,CELK!$K$10:$M$597,3,FALSE)),"")</f>
      </c>
      <c r="N203">
        <f aca="true" t="shared" si="11" ref="N203:N210">IF(B203&lt;&gt;0,"=CELK!H"&amp;L203,"")</f>
      </c>
    </row>
    <row r="204" spans="1:14" ht="12.75">
      <c r="A204" s="27" t="s">
        <v>54</v>
      </c>
      <c r="B204" s="17"/>
      <c r="C204" s="17"/>
      <c r="D204" s="17"/>
      <c r="E204" s="26" t="s">
        <v>681</v>
      </c>
      <c r="F204" s="17"/>
      <c r="G204" s="17"/>
      <c r="H204" s="22">
        <f t="shared" si="9"/>
      </c>
      <c r="I204" s="17"/>
      <c r="K204">
        <f t="shared" si="10"/>
      </c>
      <c r="L204" s="44">
        <f>IF(B204&lt;&gt;0,(VLOOKUP(K204,CELK!$K$10:$M$597,2,FALSE)),"")</f>
      </c>
      <c r="M204">
        <f>IF(B204&lt;&gt;0,(VLOOKUP(K204,CELK!$K$10:$M$597,3,FALSE)),"")</f>
      </c>
      <c r="N204">
        <f t="shared" si="11"/>
      </c>
    </row>
    <row r="205" spans="1:16" ht="12">
      <c r="A205" s="42" t="s">
        <v>47</v>
      </c>
      <c r="B205" s="19" t="s">
        <v>682</v>
      </c>
      <c r="C205" s="19" t="s">
        <v>541</v>
      </c>
      <c r="D205" s="17" t="s">
        <v>55</v>
      </c>
      <c r="E205" s="20" t="s">
        <v>542</v>
      </c>
      <c r="F205" s="21" t="s">
        <v>110</v>
      </c>
      <c r="G205" s="22">
        <v>2.88</v>
      </c>
      <c r="H205" s="22">
        <f t="shared" si="9"/>
        <v>0</v>
      </c>
      <c r="I205" s="22">
        <f>ROUND(ROUND(H205,2)*ROUND(G205,2),2)</f>
        <v>0</v>
      </c>
      <c r="K205" t="str">
        <f t="shared" si="10"/>
        <v>966168</v>
      </c>
      <c r="L205" s="44">
        <f>IF(B205&lt;&gt;0,(VLOOKUP(K205,CELK!$K$10:$M$597,2,FALSE)),"")</f>
        <v>565</v>
      </c>
      <c r="M205">
        <f>IF(B205&lt;&gt;0,(VLOOKUP(K205,CELK!$K$10:$M$597,3,FALSE)),"")</f>
        <v>0</v>
      </c>
      <c r="N205" t="str">
        <f t="shared" si="11"/>
        <v>=CELK!H565</v>
      </c>
      <c r="O205">
        <f>(I205*21)/100</f>
        <v>0</v>
      </c>
      <c r="P205" t="s">
        <v>26</v>
      </c>
    </row>
    <row r="206" spans="1:14" ht="12">
      <c r="A206" s="23" t="s">
        <v>52</v>
      </c>
      <c r="B206" s="17"/>
      <c r="C206" s="17"/>
      <c r="D206" s="17"/>
      <c r="E206" s="24" t="s">
        <v>251</v>
      </c>
      <c r="F206" s="17"/>
      <c r="G206" s="17"/>
      <c r="H206" s="22">
        <f t="shared" si="9"/>
      </c>
      <c r="I206" s="17"/>
      <c r="K206">
        <f t="shared" si="10"/>
      </c>
      <c r="L206" s="44">
        <f>IF(B206&lt;&gt;0,(VLOOKUP(K206,CELK!$K$10:$M$597,2,FALSE)),"")</f>
      </c>
      <c r="M206">
        <f>IF(B206&lt;&gt;0,(VLOOKUP(K206,CELK!$K$10:$M$597,3,FALSE)),"")</f>
      </c>
      <c r="N206">
        <f t="shared" si="11"/>
      </c>
    </row>
    <row r="207" spans="1:14" ht="12.75">
      <c r="A207" s="27" t="s">
        <v>54</v>
      </c>
      <c r="B207" s="17"/>
      <c r="C207" s="17"/>
      <c r="D207" s="17"/>
      <c r="E207" s="26" t="s">
        <v>683</v>
      </c>
      <c r="F207" s="17"/>
      <c r="G207" s="17"/>
      <c r="H207" s="22">
        <f t="shared" si="9"/>
      </c>
      <c r="I207" s="17"/>
      <c r="K207">
        <f t="shared" si="10"/>
      </c>
      <c r="L207" s="44">
        <f>IF(B207&lt;&gt;0,(VLOOKUP(K207,CELK!$K$10:$M$597,2,FALSE)),"")</f>
      </c>
      <c r="M207">
        <f>IF(B207&lt;&gt;0,(VLOOKUP(K207,CELK!$K$10:$M$597,3,FALSE)),"")</f>
      </c>
      <c r="N207">
        <f t="shared" si="11"/>
      </c>
    </row>
    <row r="208" spans="1:16" ht="12">
      <c r="A208" s="42" t="s">
        <v>47</v>
      </c>
      <c r="B208" s="19" t="s">
        <v>684</v>
      </c>
      <c r="C208" s="19" t="s">
        <v>685</v>
      </c>
      <c r="D208" s="17" t="s">
        <v>55</v>
      </c>
      <c r="E208" s="20" t="s">
        <v>686</v>
      </c>
      <c r="F208" s="21" t="s">
        <v>69</v>
      </c>
      <c r="G208" s="22">
        <v>30</v>
      </c>
      <c r="H208" s="22">
        <f t="shared" si="9"/>
        <v>0</v>
      </c>
      <c r="I208" s="22">
        <f>ROUND(ROUND(H208,2)*ROUND(G208,2),2)</f>
        <v>0</v>
      </c>
      <c r="K208" t="str">
        <f t="shared" si="10"/>
        <v>97811</v>
      </c>
      <c r="L208" s="44">
        <f>IF(B208&lt;&gt;0,(VLOOKUP(K208,CELK!$K$10:$M$597,2,FALSE)),"")</f>
        <v>592</v>
      </c>
      <c r="M208">
        <f>IF(B208&lt;&gt;0,(VLOOKUP(K208,CELK!$K$10:$M$597,3,FALSE)),"")</f>
        <v>0</v>
      </c>
      <c r="N208" t="str">
        <f t="shared" si="11"/>
        <v>=CELK!H592</v>
      </c>
      <c r="O208">
        <f>(I208*21)/100</f>
        <v>0</v>
      </c>
      <c r="P208" t="s">
        <v>26</v>
      </c>
    </row>
    <row r="209" spans="1:14" ht="12">
      <c r="A209" s="23" t="s">
        <v>52</v>
      </c>
      <c r="B209" s="17"/>
      <c r="C209" s="17"/>
      <c r="D209" s="17"/>
      <c r="E209" s="24" t="s">
        <v>251</v>
      </c>
      <c r="F209" s="17"/>
      <c r="G209" s="17"/>
      <c r="H209" s="22">
        <f t="shared" si="9"/>
      </c>
      <c r="I209" s="17"/>
      <c r="K209">
        <f t="shared" si="10"/>
      </c>
      <c r="L209" s="44">
        <f>IF(B209&lt;&gt;0,(VLOOKUP(K209,CELK!$K$10:$M$597,2,FALSE)),"")</f>
      </c>
      <c r="M209">
        <f>IF(B209&lt;&gt;0,(VLOOKUP(K209,CELK!$K$10:$M$597,3,FALSE)),"")</f>
      </c>
      <c r="N209">
        <f t="shared" si="11"/>
      </c>
    </row>
    <row r="210" spans="1:14" ht="12.75">
      <c r="A210" s="25" t="s">
        <v>54</v>
      </c>
      <c r="B210" s="17"/>
      <c r="C210" s="17"/>
      <c r="D210" s="17"/>
      <c r="E210" s="26" t="s">
        <v>687</v>
      </c>
      <c r="F210" s="17"/>
      <c r="G210" s="17"/>
      <c r="H210" s="22">
        <f t="shared" si="9"/>
      </c>
      <c r="I210" s="17"/>
      <c r="K210">
        <f t="shared" si="10"/>
      </c>
      <c r="L210" s="44">
        <f>IF(B210&lt;&gt;0,(VLOOKUP(K210,CELK!$K$10:$M$597,2,FALSE)),"")</f>
      </c>
      <c r="M210">
        <f>IF(B210&lt;&gt;0,(VLOOKUP(K210,CELK!$K$10:$M$597,3,FALSE)),"")</f>
      </c>
      <c r="N210">
        <f t="shared" si="11"/>
      </c>
    </row>
  </sheetData>
  <sheetProtection password="BCFA" sheet="1"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8" topLeftCell="A22" activePane="bottomLeft" state="frozen"/>
      <selection pane="topLeft" activeCell="A1" sqref="A1"/>
      <selection pane="bottomLeft" activeCell="K1" sqref="K1:R1638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1" max="14" width="0" style="0" hidden="1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0+O9+O13+O23</f>
        <v>0</v>
      </c>
      <c r="P2" t="s">
        <v>27</v>
      </c>
    </row>
    <row r="3" spans="1:16" ht="15" customHeight="1">
      <c r="A3" t="s">
        <v>12</v>
      </c>
      <c r="B3" s="10" t="s">
        <v>14</v>
      </c>
      <c r="C3" s="52" t="s">
        <v>15</v>
      </c>
      <c r="D3" s="48"/>
      <c r="E3" s="11" t="s">
        <v>16</v>
      </c>
      <c r="F3" s="1"/>
      <c r="G3" s="8"/>
      <c r="H3" s="7" t="s">
        <v>688</v>
      </c>
      <c r="I3" s="28">
        <f>0+I9+I13+I23</f>
        <v>0</v>
      </c>
      <c r="O3" t="s">
        <v>23</v>
      </c>
      <c r="P3" t="s">
        <v>26</v>
      </c>
    </row>
    <row r="4" spans="1:16" ht="15" customHeight="1">
      <c r="A4" t="s">
        <v>17</v>
      </c>
      <c r="B4" s="10" t="s">
        <v>18</v>
      </c>
      <c r="C4" s="52" t="s">
        <v>688</v>
      </c>
      <c r="D4" s="48"/>
      <c r="E4" s="11" t="s">
        <v>689</v>
      </c>
      <c r="F4" s="1"/>
      <c r="G4" s="1"/>
      <c r="H4" s="9"/>
      <c r="I4" s="9"/>
      <c r="O4" t="s">
        <v>24</v>
      </c>
      <c r="P4" t="s">
        <v>26</v>
      </c>
    </row>
    <row r="5" spans="1:16" ht="12.75" customHeight="1">
      <c r="A5" t="s">
        <v>21</v>
      </c>
      <c r="B5" s="13" t="s">
        <v>22</v>
      </c>
      <c r="C5" s="53" t="s">
        <v>688</v>
      </c>
      <c r="D5" s="54"/>
      <c r="E5" s="14" t="s">
        <v>689</v>
      </c>
      <c r="F5" s="5"/>
      <c r="G5" s="5"/>
      <c r="H5" s="5"/>
      <c r="I5" s="5"/>
      <c r="O5" t="s">
        <v>25</v>
      </c>
      <c r="P5" t="s">
        <v>26</v>
      </c>
    </row>
    <row r="6" spans="1:9" ht="12.75" customHeight="1">
      <c r="A6" s="50" t="s">
        <v>28</v>
      </c>
      <c r="B6" s="50" t="s">
        <v>30</v>
      </c>
      <c r="C6" s="50" t="s">
        <v>32</v>
      </c>
      <c r="D6" s="50" t="s">
        <v>33</v>
      </c>
      <c r="E6" s="50" t="s">
        <v>34</v>
      </c>
      <c r="F6" s="50" t="s">
        <v>36</v>
      </c>
      <c r="G6" s="50" t="s">
        <v>38</v>
      </c>
      <c r="H6" s="50" t="s">
        <v>40</v>
      </c>
      <c r="I6" s="50"/>
    </row>
    <row r="7" spans="1:9" ht="12.75" customHeight="1">
      <c r="A7" s="50"/>
      <c r="B7" s="50"/>
      <c r="C7" s="50"/>
      <c r="D7" s="50"/>
      <c r="E7" s="50"/>
      <c r="F7" s="50"/>
      <c r="G7" s="5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27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35"/>
      <c r="C9" s="36" t="s">
        <v>29</v>
      </c>
      <c r="D9" s="35"/>
      <c r="E9" s="37" t="s">
        <v>46</v>
      </c>
      <c r="F9" s="35"/>
      <c r="G9" s="35"/>
      <c r="H9" s="35"/>
      <c r="I9" s="38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">
      <c r="A10" s="42" t="s">
        <v>47</v>
      </c>
      <c r="B10" s="19" t="s">
        <v>31</v>
      </c>
      <c r="C10" s="19" t="s">
        <v>48</v>
      </c>
      <c r="D10" s="17" t="s">
        <v>49</v>
      </c>
      <c r="E10" s="20" t="s">
        <v>50</v>
      </c>
      <c r="F10" s="21" t="s">
        <v>51</v>
      </c>
      <c r="G10" s="22">
        <v>4.6</v>
      </c>
      <c r="H10" s="22">
        <f>M10</f>
        <v>0</v>
      </c>
      <c r="I10" s="22">
        <f>ROUND(ROUND(H10,2)*ROUND(G10,2),2)</f>
        <v>0</v>
      </c>
      <c r="K10" t="str">
        <f>IF(B10&lt;&gt;0,C10&amp;D10,"")</f>
        <v>014102A</v>
      </c>
      <c r="L10" s="44">
        <f>IF(B10&lt;&gt;0,(VLOOKUP(K10,CELK!$K$10:$M$597,2,FALSE)),"")</f>
        <v>10</v>
      </c>
      <c r="M10">
        <f>IF(B10&lt;&gt;0,(VLOOKUP(K10,CELK!$K$10:$M$597,3,FALSE)),"")</f>
        <v>0</v>
      </c>
      <c r="N10" t="str">
        <f>IF(B10&lt;&gt;0,"=CELK!H"&amp;L10,"")</f>
        <v>=CELK!H10</v>
      </c>
      <c r="O10">
        <f>(I10*21)/100</f>
        <v>0</v>
      </c>
      <c r="P10" t="s">
        <v>26</v>
      </c>
    </row>
    <row r="11" spans="1:14" ht="24.75">
      <c r="A11" s="23" t="s">
        <v>52</v>
      </c>
      <c r="B11" s="17"/>
      <c r="C11" s="17"/>
      <c r="D11" s="17"/>
      <c r="E11" s="24" t="s">
        <v>690</v>
      </c>
      <c r="F11" s="17"/>
      <c r="G11" s="17"/>
      <c r="H11" s="22">
        <f aca="true" t="shared" si="0" ref="H11:H34">M11</f>
      </c>
      <c r="I11" s="17"/>
      <c r="K11">
        <f aca="true" t="shared" si="1" ref="K11:K35">IF(B11&lt;&gt;0,C11&amp;D11,"")</f>
      </c>
      <c r="L11" s="44">
        <f>IF(B11&lt;&gt;0,(VLOOKUP(K11,CELK!$K$10:$M$597,2,FALSE)),"")</f>
      </c>
      <c r="M11">
        <f>IF(B11&lt;&gt;0,(VLOOKUP(K11,CELK!$K$10:$M$597,3,FALSE)),"")</f>
      </c>
      <c r="N11">
        <f aca="true" t="shared" si="2" ref="N11:N35">IF(B11&lt;&gt;0,"=CELK!H"&amp;L11,"")</f>
      </c>
    </row>
    <row r="12" spans="1:14" ht="39">
      <c r="A12" s="25" t="s">
        <v>54</v>
      </c>
      <c r="B12" s="17"/>
      <c r="C12" s="17"/>
      <c r="D12" s="17"/>
      <c r="E12" s="26" t="s">
        <v>691</v>
      </c>
      <c r="F12" s="17"/>
      <c r="G12" s="17"/>
      <c r="H12" s="22">
        <f t="shared" si="0"/>
      </c>
      <c r="I12" s="17"/>
      <c r="K12">
        <f t="shared" si="1"/>
      </c>
      <c r="L12" s="44">
        <f>IF(B12&lt;&gt;0,(VLOOKUP(K12,CELK!$K$10:$M$597,2,FALSE)),"")</f>
      </c>
      <c r="M12">
        <f>IF(B12&lt;&gt;0,(VLOOKUP(K12,CELK!$K$10:$M$597,3,FALSE)),"")</f>
      </c>
      <c r="N12">
        <f t="shared" si="2"/>
      </c>
    </row>
    <row r="13" spans="1:18" ht="12.75" customHeight="1">
      <c r="A13" s="5" t="s">
        <v>45</v>
      </c>
      <c r="B13" s="35"/>
      <c r="C13" s="36" t="s">
        <v>31</v>
      </c>
      <c r="D13" s="35"/>
      <c r="E13" s="37" t="s">
        <v>96</v>
      </c>
      <c r="F13" s="35"/>
      <c r="G13" s="35"/>
      <c r="H13" s="22">
        <f t="shared" si="0"/>
      </c>
      <c r="I13" s="38">
        <f>0+Q13</f>
        <v>0</v>
      </c>
      <c r="K13">
        <f t="shared" si="1"/>
      </c>
      <c r="L13" s="44">
        <f>IF(B13&lt;&gt;0,(VLOOKUP(K13,CELK!$K$10:$M$597,2,FALSE)),"")</f>
      </c>
      <c r="M13">
        <f>IF(B13&lt;&gt;0,(VLOOKUP(K13,CELK!$K$10:$M$597,3,FALSE)),"")</f>
      </c>
      <c r="N13">
        <f t="shared" si="2"/>
      </c>
      <c r="O13">
        <f>0+R13</f>
        <v>0</v>
      </c>
      <c r="Q13">
        <f>0+I14+I17+I20</f>
        <v>0</v>
      </c>
      <c r="R13">
        <f>0+O14+O17+O20</f>
        <v>0</v>
      </c>
    </row>
    <row r="14" spans="1:16" ht="12">
      <c r="A14" s="42" t="s">
        <v>47</v>
      </c>
      <c r="B14" s="19" t="s">
        <v>26</v>
      </c>
      <c r="C14" s="19" t="s">
        <v>692</v>
      </c>
      <c r="D14" s="17" t="s">
        <v>55</v>
      </c>
      <c r="E14" s="20" t="s">
        <v>693</v>
      </c>
      <c r="F14" s="21" t="s">
        <v>110</v>
      </c>
      <c r="G14" s="22">
        <v>0.8</v>
      </c>
      <c r="H14" s="22">
        <f t="shared" si="0"/>
        <v>0</v>
      </c>
      <c r="I14" s="22">
        <f>ROUND(ROUND(H14,2)*ROUND(G14,2),2)</f>
        <v>0</v>
      </c>
      <c r="K14" t="str">
        <f t="shared" si="1"/>
        <v>12930</v>
      </c>
      <c r="L14" s="44">
        <f>IF(B14&lt;&gt;0,(VLOOKUP(K14,CELK!$K$10:$M$597,2,FALSE)),"")</f>
        <v>146</v>
      </c>
      <c r="M14">
        <f>IF(B14&lt;&gt;0,(VLOOKUP(K14,CELK!$K$10:$M$597,3,FALSE)),"")</f>
        <v>0</v>
      </c>
      <c r="N14" t="str">
        <f t="shared" si="2"/>
        <v>=CELK!H146</v>
      </c>
      <c r="O14">
        <f>(I14*21)/100</f>
        <v>0</v>
      </c>
      <c r="P14" t="s">
        <v>26</v>
      </c>
    </row>
    <row r="15" spans="1:14" ht="24.75">
      <c r="A15" s="23" t="s">
        <v>52</v>
      </c>
      <c r="B15" s="17"/>
      <c r="C15" s="17"/>
      <c r="D15" s="17"/>
      <c r="E15" s="24" t="s">
        <v>694</v>
      </c>
      <c r="F15" s="17"/>
      <c r="G15" s="17"/>
      <c r="H15" s="22">
        <f t="shared" si="0"/>
      </c>
      <c r="I15" s="17"/>
      <c r="K15">
        <f t="shared" si="1"/>
      </c>
      <c r="L15" s="44">
        <f>IF(B15&lt;&gt;0,(VLOOKUP(K15,CELK!$K$10:$M$597,2,FALSE)),"")</f>
      </c>
      <c r="M15">
        <f>IF(B15&lt;&gt;0,(VLOOKUP(K15,CELK!$K$10:$M$597,3,FALSE)),"")</f>
      </c>
      <c r="N15">
        <f t="shared" si="2"/>
      </c>
    </row>
    <row r="16" spans="1:14" ht="12.75">
      <c r="A16" s="27" t="s">
        <v>54</v>
      </c>
      <c r="B16" s="17"/>
      <c r="C16" s="17"/>
      <c r="D16" s="17"/>
      <c r="E16" s="26" t="s">
        <v>695</v>
      </c>
      <c r="F16" s="17"/>
      <c r="G16" s="17"/>
      <c r="H16" s="22">
        <f t="shared" si="0"/>
      </c>
      <c r="I16" s="17"/>
      <c r="K16">
        <f t="shared" si="1"/>
      </c>
      <c r="L16" s="44">
        <f>IF(B16&lt;&gt;0,(VLOOKUP(K16,CELK!$K$10:$M$597,2,FALSE)),"")</f>
      </c>
      <c r="M16">
        <f>IF(B16&lt;&gt;0,(VLOOKUP(K16,CELK!$K$10:$M$597,3,FALSE)),"")</f>
      </c>
      <c r="N16">
        <f t="shared" si="2"/>
      </c>
    </row>
    <row r="17" spans="1:16" ht="12">
      <c r="A17" s="42" t="s">
        <v>47</v>
      </c>
      <c r="B17" s="19" t="s">
        <v>27</v>
      </c>
      <c r="C17" s="19" t="s">
        <v>696</v>
      </c>
      <c r="D17" s="17" t="s">
        <v>55</v>
      </c>
      <c r="E17" s="20" t="s">
        <v>697</v>
      </c>
      <c r="F17" s="21" t="s">
        <v>104</v>
      </c>
      <c r="G17" s="22">
        <v>10</v>
      </c>
      <c r="H17" s="22">
        <f t="shared" si="0"/>
        <v>0</v>
      </c>
      <c r="I17" s="22">
        <f>ROUND(ROUND(H17,2)*ROUND(G17,2),2)</f>
        <v>0</v>
      </c>
      <c r="K17" t="str">
        <f t="shared" si="1"/>
        <v>12931</v>
      </c>
      <c r="L17" s="44">
        <f>IF(B17&lt;&gt;0,(VLOOKUP(K17,CELK!$K$10:$M$597,2,FALSE)),"")</f>
        <v>149</v>
      </c>
      <c r="M17">
        <f>IF(B17&lt;&gt;0,(VLOOKUP(K17,CELK!$K$10:$M$597,3,FALSE)),"")</f>
        <v>0</v>
      </c>
      <c r="N17" t="str">
        <f t="shared" si="2"/>
        <v>=CELK!H149</v>
      </c>
      <c r="O17">
        <f>(I17*21)/100</f>
        <v>0</v>
      </c>
      <c r="P17" t="s">
        <v>26</v>
      </c>
    </row>
    <row r="18" spans="1:14" ht="24.75">
      <c r="A18" s="23" t="s">
        <v>52</v>
      </c>
      <c r="B18" s="17"/>
      <c r="C18" s="17"/>
      <c r="D18" s="17"/>
      <c r="E18" s="24" t="s">
        <v>698</v>
      </c>
      <c r="F18" s="17"/>
      <c r="G18" s="17"/>
      <c r="H18" s="22">
        <f t="shared" si="0"/>
      </c>
      <c r="I18" s="17"/>
      <c r="K18">
        <f t="shared" si="1"/>
      </c>
      <c r="L18" s="44">
        <f>IF(B18&lt;&gt;0,(VLOOKUP(K18,CELK!$K$10:$M$597,2,FALSE)),"")</f>
      </c>
      <c r="M18">
        <f>IF(B18&lt;&gt;0,(VLOOKUP(K18,CELK!$K$10:$M$597,3,FALSE)),"")</f>
      </c>
      <c r="N18">
        <f t="shared" si="2"/>
      </c>
    </row>
    <row r="19" spans="1:14" ht="12.75">
      <c r="A19" s="27" t="s">
        <v>54</v>
      </c>
      <c r="B19" s="17"/>
      <c r="C19" s="17"/>
      <c r="D19" s="17"/>
      <c r="E19" s="26" t="s">
        <v>226</v>
      </c>
      <c r="F19" s="17"/>
      <c r="G19" s="17"/>
      <c r="H19" s="22">
        <f t="shared" si="0"/>
      </c>
      <c r="I19" s="17"/>
      <c r="K19">
        <f t="shared" si="1"/>
      </c>
      <c r="L19" s="44">
        <f>IF(B19&lt;&gt;0,(VLOOKUP(K19,CELK!$K$10:$M$597,2,FALSE)),"")</f>
      </c>
      <c r="M19">
        <f>IF(B19&lt;&gt;0,(VLOOKUP(K19,CELK!$K$10:$M$597,3,FALSE)),"")</f>
      </c>
      <c r="N19">
        <f t="shared" si="2"/>
      </c>
    </row>
    <row r="20" spans="1:16" ht="12">
      <c r="A20" s="42" t="s">
        <v>47</v>
      </c>
      <c r="B20" s="19" t="s">
        <v>35</v>
      </c>
      <c r="C20" s="19" t="s">
        <v>699</v>
      </c>
      <c r="D20" s="17" t="s">
        <v>55</v>
      </c>
      <c r="E20" s="20" t="s">
        <v>700</v>
      </c>
      <c r="F20" s="21" t="s">
        <v>104</v>
      </c>
      <c r="G20" s="22">
        <v>20</v>
      </c>
      <c r="H20" s="22">
        <f t="shared" si="0"/>
        <v>0</v>
      </c>
      <c r="I20" s="22">
        <f>ROUND(ROUND(H20,2)*ROUND(G20,2),2)</f>
        <v>0</v>
      </c>
      <c r="K20" t="str">
        <f t="shared" si="1"/>
        <v>12993</v>
      </c>
      <c r="L20" s="44">
        <f>IF(B20&lt;&gt;0,(VLOOKUP(K20,CELK!$K$10:$M$597,2,FALSE)),"")</f>
        <v>155</v>
      </c>
      <c r="M20">
        <f>IF(B20&lt;&gt;0,(VLOOKUP(K20,CELK!$K$10:$M$597,3,FALSE)),"")</f>
        <v>0</v>
      </c>
      <c r="N20" t="str">
        <f t="shared" si="2"/>
        <v>=CELK!H155</v>
      </c>
      <c r="O20">
        <f>(I20*21)/100</f>
        <v>0</v>
      </c>
      <c r="P20" t="s">
        <v>26</v>
      </c>
    </row>
    <row r="21" spans="1:14" ht="24.75">
      <c r="A21" s="23" t="s">
        <v>52</v>
      </c>
      <c r="B21" s="17"/>
      <c r="C21" s="17"/>
      <c r="D21" s="17"/>
      <c r="E21" s="24" t="s">
        <v>701</v>
      </c>
      <c r="F21" s="17"/>
      <c r="G21" s="17"/>
      <c r="H21" s="22">
        <f t="shared" si="0"/>
      </c>
      <c r="I21" s="17"/>
      <c r="K21">
        <f t="shared" si="1"/>
      </c>
      <c r="L21" s="44">
        <f>IF(B21&lt;&gt;0,(VLOOKUP(K21,CELK!$K$10:$M$597,2,FALSE)),"")</f>
      </c>
      <c r="M21">
        <f>IF(B21&lt;&gt;0,(VLOOKUP(K21,CELK!$K$10:$M$597,3,FALSE)),"")</f>
      </c>
      <c r="N21">
        <f t="shared" si="2"/>
      </c>
    </row>
    <row r="22" spans="1:14" ht="12.75">
      <c r="A22" s="25" t="s">
        <v>54</v>
      </c>
      <c r="B22" s="17"/>
      <c r="C22" s="17"/>
      <c r="D22" s="17"/>
      <c r="E22" s="26" t="s">
        <v>403</v>
      </c>
      <c r="F22" s="17"/>
      <c r="G22" s="17"/>
      <c r="H22" s="22">
        <f t="shared" si="0"/>
      </c>
      <c r="I22" s="17"/>
      <c r="K22">
        <f t="shared" si="1"/>
      </c>
      <c r="L22" s="44">
        <f>IF(B22&lt;&gt;0,(VLOOKUP(K22,CELK!$K$10:$M$597,2,FALSE)),"")</f>
      </c>
      <c r="M22">
        <f>IF(B22&lt;&gt;0,(VLOOKUP(K22,CELK!$K$10:$M$597,3,FALSE)),"")</f>
      </c>
      <c r="N22">
        <f t="shared" si="2"/>
      </c>
    </row>
    <row r="23" spans="1:18" ht="12.75" customHeight="1">
      <c r="A23" s="5" t="s">
        <v>45</v>
      </c>
      <c r="B23" s="35"/>
      <c r="C23" s="36" t="s">
        <v>42</v>
      </c>
      <c r="D23" s="35"/>
      <c r="E23" s="37" t="s">
        <v>193</v>
      </c>
      <c r="F23" s="35"/>
      <c r="G23" s="35"/>
      <c r="H23" s="22">
        <f t="shared" si="0"/>
      </c>
      <c r="I23" s="38">
        <f>0+Q23</f>
        <v>0</v>
      </c>
      <c r="K23">
        <f t="shared" si="1"/>
      </c>
      <c r="L23" s="44">
        <f>IF(B23&lt;&gt;0,(VLOOKUP(K23,CELK!$K$10:$M$597,2,FALSE)),"")</f>
      </c>
      <c r="M23">
        <f>IF(B23&lt;&gt;0,(VLOOKUP(K23,CELK!$K$10:$M$597,3,FALSE)),"")</f>
      </c>
      <c r="N23">
        <f t="shared" si="2"/>
      </c>
      <c r="O23">
        <f>0+R23</f>
        <v>0</v>
      </c>
      <c r="Q23">
        <f>0+I24+I27+I30+I33</f>
        <v>0</v>
      </c>
      <c r="R23">
        <f>0+O24+O27+O30+O33</f>
        <v>0</v>
      </c>
    </row>
    <row r="24" spans="1:16" ht="12">
      <c r="A24" s="42" t="s">
        <v>47</v>
      </c>
      <c r="B24" s="19" t="s">
        <v>37</v>
      </c>
      <c r="C24" s="19" t="s">
        <v>702</v>
      </c>
      <c r="D24" s="17" t="s">
        <v>55</v>
      </c>
      <c r="E24" s="20" t="s">
        <v>703</v>
      </c>
      <c r="F24" s="21" t="s">
        <v>69</v>
      </c>
      <c r="G24" s="22">
        <v>75</v>
      </c>
      <c r="H24" s="22">
        <f t="shared" si="0"/>
        <v>0</v>
      </c>
      <c r="I24" s="22">
        <f>ROUND(ROUND(H24,2)*ROUND(G24,2),2)</f>
        <v>0</v>
      </c>
      <c r="K24" t="str">
        <f t="shared" si="1"/>
        <v>93811</v>
      </c>
      <c r="L24" s="44">
        <f>IF(B24&lt;&gt;0,(VLOOKUP(K24,CELK!$K$10:$M$597,2,FALSE)),"")</f>
        <v>535</v>
      </c>
      <c r="M24">
        <f>IF(B24&lt;&gt;0,(VLOOKUP(K24,CELK!$K$10:$M$597,3,FALSE)),"")</f>
        <v>0</v>
      </c>
      <c r="N24" t="str">
        <f t="shared" si="2"/>
        <v>=CELK!H535</v>
      </c>
      <c r="O24">
        <f>(I24*21)/100</f>
        <v>0</v>
      </c>
      <c r="P24" t="s">
        <v>26</v>
      </c>
    </row>
    <row r="25" spans="1:14" ht="12">
      <c r="A25" s="23" t="s">
        <v>52</v>
      </c>
      <c r="B25" s="17"/>
      <c r="C25" s="17"/>
      <c r="D25" s="17"/>
      <c r="E25" s="24" t="s">
        <v>704</v>
      </c>
      <c r="F25" s="17"/>
      <c r="G25" s="17"/>
      <c r="H25" s="22">
        <f t="shared" si="0"/>
      </c>
      <c r="I25" s="17"/>
      <c r="K25">
        <f t="shared" si="1"/>
      </c>
      <c r="L25" s="44">
        <f>IF(B25&lt;&gt;0,(VLOOKUP(K25,CELK!$K$10:$M$597,2,FALSE)),"")</f>
      </c>
      <c r="M25">
        <f>IF(B25&lt;&gt;0,(VLOOKUP(K25,CELK!$K$10:$M$597,3,FALSE)),"")</f>
      </c>
      <c r="N25">
        <f t="shared" si="2"/>
      </c>
    </row>
    <row r="26" spans="1:14" ht="12.75">
      <c r="A26" s="27" t="s">
        <v>54</v>
      </c>
      <c r="B26" s="17"/>
      <c r="C26" s="17"/>
      <c r="D26" s="17"/>
      <c r="E26" s="26" t="s">
        <v>705</v>
      </c>
      <c r="F26" s="17"/>
      <c r="G26" s="17"/>
      <c r="H26" s="22">
        <f t="shared" si="0"/>
      </c>
      <c r="I26" s="17"/>
      <c r="K26">
        <f t="shared" si="1"/>
      </c>
      <c r="L26" s="44">
        <f>IF(B26&lt;&gt;0,(VLOOKUP(K26,CELK!$K$10:$M$597,2,FALSE)),"")</f>
      </c>
      <c r="M26">
        <f>IF(B26&lt;&gt;0,(VLOOKUP(K26,CELK!$K$10:$M$597,3,FALSE)),"")</f>
      </c>
      <c r="N26">
        <f t="shared" si="2"/>
      </c>
    </row>
    <row r="27" spans="1:16" ht="12">
      <c r="A27" s="42" t="s">
        <v>47</v>
      </c>
      <c r="B27" s="19" t="s">
        <v>39</v>
      </c>
      <c r="C27" s="19" t="s">
        <v>706</v>
      </c>
      <c r="D27" s="17" t="s">
        <v>55</v>
      </c>
      <c r="E27" s="20" t="s">
        <v>707</v>
      </c>
      <c r="F27" s="21" t="s">
        <v>69</v>
      </c>
      <c r="G27" s="22">
        <v>45</v>
      </c>
      <c r="H27" s="22">
        <f t="shared" si="0"/>
        <v>0</v>
      </c>
      <c r="I27" s="22">
        <f>ROUND(ROUND(H27,2)*ROUND(G27,2),2)</f>
        <v>0</v>
      </c>
      <c r="K27" t="str">
        <f t="shared" si="1"/>
        <v>938541</v>
      </c>
      <c r="L27" s="44">
        <f>IF(B27&lt;&gt;0,(VLOOKUP(K27,CELK!$K$10:$M$597,2,FALSE)),"")</f>
        <v>547</v>
      </c>
      <c r="M27">
        <f>IF(B27&lt;&gt;0,(VLOOKUP(K27,CELK!$K$10:$M$597,3,FALSE)),"")</f>
        <v>0</v>
      </c>
      <c r="N27" t="str">
        <f t="shared" si="2"/>
        <v>=CELK!H547</v>
      </c>
      <c r="O27">
        <f>(I27*21)/100</f>
        <v>0</v>
      </c>
      <c r="P27" t="s">
        <v>26</v>
      </c>
    </row>
    <row r="28" spans="1:14" ht="12">
      <c r="A28" s="23" t="s">
        <v>52</v>
      </c>
      <c r="B28" s="17"/>
      <c r="C28" s="17"/>
      <c r="D28" s="17"/>
      <c r="E28" s="24" t="s">
        <v>55</v>
      </c>
      <c r="F28" s="17"/>
      <c r="G28" s="17"/>
      <c r="H28" s="22">
        <f t="shared" si="0"/>
      </c>
      <c r="I28" s="17"/>
      <c r="K28">
        <f t="shared" si="1"/>
      </c>
      <c r="L28" s="44">
        <f>IF(B28&lt;&gt;0,(VLOOKUP(K28,CELK!$K$10:$M$597,2,FALSE)),"")</f>
      </c>
      <c r="M28">
        <f>IF(B28&lt;&gt;0,(VLOOKUP(K28,CELK!$K$10:$M$597,3,FALSE)),"")</f>
      </c>
      <c r="N28">
        <f t="shared" si="2"/>
      </c>
    </row>
    <row r="29" spans="1:14" ht="12.75">
      <c r="A29" s="27" t="s">
        <v>54</v>
      </c>
      <c r="B29" s="17"/>
      <c r="C29" s="17"/>
      <c r="D29" s="17"/>
      <c r="E29" s="26" t="s">
        <v>708</v>
      </c>
      <c r="F29" s="17"/>
      <c r="G29" s="17"/>
      <c r="H29" s="22">
        <f t="shared" si="0"/>
      </c>
      <c r="I29" s="17"/>
      <c r="K29">
        <f t="shared" si="1"/>
      </c>
      <c r="L29" s="44">
        <f>IF(B29&lt;&gt;0,(VLOOKUP(K29,CELK!$K$10:$M$597,2,FALSE)),"")</f>
      </c>
      <c r="M29">
        <f>IF(B29&lt;&gt;0,(VLOOKUP(K29,CELK!$K$10:$M$597,3,FALSE)),"")</f>
      </c>
      <c r="N29">
        <f t="shared" si="2"/>
      </c>
    </row>
    <row r="30" spans="1:16" ht="12">
      <c r="A30" s="42" t="s">
        <v>47</v>
      </c>
      <c r="B30" s="19" t="s">
        <v>71</v>
      </c>
      <c r="C30" s="19" t="s">
        <v>709</v>
      </c>
      <c r="D30" s="17" t="s">
        <v>55</v>
      </c>
      <c r="E30" s="20" t="s">
        <v>710</v>
      </c>
      <c r="F30" s="21" t="s">
        <v>69</v>
      </c>
      <c r="G30" s="22">
        <v>15</v>
      </c>
      <c r="H30" s="22">
        <f t="shared" si="0"/>
        <v>0</v>
      </c>
      <c r="I30" s="22">
        <f>ROUND(ROUND(H30,2)*ROUND(G30,2),2)</f>
        <v>0</v>
      </c>
      <c r="K30" t="str">
        <f t="shared" si="1"/>
        <v>93861</v>
      </c>
      <c r="L30" s="44">
        <f>IF(B30&lt;&gt;0,(VLOOKUP(K30,CELK!$K$10:$M$597,2,FALSE)),"")</f>
        <v>556</v>
      </c>
      <c r="M30">
        <f>IF(B30&lt;&gt;0,(VLOOKUP(K30,CELK!$K$10:$M$597,3,FALSE)),"")</f>
        <v>0</v>
      </c>
      <c r="N30" t="str">
        <f t="shared" si="2"/>
        <v>=CELK!H556</v>
      </c>
      <c r="O30">
        <f>(I30*21)/100</f>
        <v>0</v>
      </c>
      <c r="P30" t="s">
        <v>26</v>
      </c>
    </row>
    <row r="31" spans="1:14" ht="12">
      <c r="A31" s="23" t="s">
        <v>52</v>
      </c>
      <c r="B31" s="17"/>
      <c r="C31" s="17"/>
      <c r="D31" s="17"/>
      <c r="E31" s="24" t="s">
        <v>711</v>
      </c>
      <c r="F31" s="17"/>
      <c r="G31" s="17"/>
      <c r="H31" s="22">
        <f t="shared" si="0"/>
      </c>
      <c r="I31" s="17"/>
      <c r="K31">
        <f t="shared" si="1"/>
      </c>
      <c r="L31" s="44">
        <f>IF(B31&lt;&gt;0,(VLOOKUP(K31,CELK!$K$10:$M$597,2,FALSE)),"")</f>
      </c>
      <c r="M31">
        <f>IF(B31&lt;&gt;0,(VLOOKUP(K31,CELK!$K$10:$M$597,3,FALSE)),"")</f>
      </c>
      <c r="N31">
        <f t="shared" si="2"/>
      </c>
    </row>
    <row r="32" spans="1:14" ht="12.75">
      <c r="A32" s="27" t="s">
        <v>54</v>
      </c>
      <c r="B32" s="17"/>
      <c r="C32" s="17"/>
      <c r="D32" s="17"/>
      <c r="E32" s="26" t="s">
        <v>397</v>
      </c>
      <c r="F32" s="17"/>
      <c r="G32" s="17"/>
      <c r="H32" s="22">
        <f t="shared" si="0"/>
      </c>
      <c r="I32" s="17"/>
      <c r="K32">
        <f t="shared" si="1"/>
      </c>
      <c r="L32" s="44">
        <f>IF(B32&lt;&gt;0,(VLOOKUP(K32,CELK!$K$10:$M$597,2,FALSE)),"")</f>
      </c>
      <c r="M32">
        <f>IF(B32&lt;&gt;0,(VLOOKUP(K32,CELK!$K$10:$M$597,3,FALSE)),"")</f>
      </c>
      <c r="N32">
        <f t="shared" si="2"/>
      </c>
    </row>
    <row r="33" spans="1:16" ht="12">
      <c r="A33" s="42" t="s">
        <v>47</v>
      </c>
      <c r="B33" s="19" t="s">
        <v>75</v>
      </c>
      <c r="C33" s="19" t="s">
        <v>712</v>
      </c>
      <c r="D33" s="17" t="s">
        <v>55</v>
      </c>
      <c r="E33" s="20" t="s">
        <v>713</v>
      </c>
      <c r="F33" s="21" t="s">
        <v>74</v>
      </c>
      <c r="G33" s="22">
        <v>4</v>
      </c>
      <c r="H33" s="22">
        <f t="shared" si="0"/>
        <v>0</v>
      </c>
      <c r="I33" s="22">
        <f>ROUND(ROUND(H33,2)*ROUND(G33,2),2)</f>
        <v>0</v>
      </c>
      <c r="K33" t="str">
        <f t="shared" si="1"/>
        <v>96789R</v>
      </c>
      <c r="L33" s="44">
        <f>IF(B33&lt;&gt;0,(VLOOKUP(K33,CELK!$K$10:$M$597,2,FALSE)),"")</f>
        <v>589</v>
      </c>
      <c r="M33">
        <f>IF(B33&lt;&gt;0,(VLOOKUP(K33,CELK!$K$10:$M$597,3,FALSE)),"")</f>
        <v>0</v>
      </c>
      <c r="N33" t="str">
        <f t="shared" si="2"/>
        <v>=CELK!H589</v>
      </c>
      <c r="O33">
        <f>(I33*21)/100</f>
        <v>0</v>
      </c>
      <c r="P33" t="s">
        <v>26</v>
      </c>
    </row>
    <row r="34" spans="1:14" ht="12">
      <c r="A34" s="23" t="s">
        <v>52</v>
      </c>
      <c r="B34" s="17"/>
      <c r="C34" s="17"/>
      <c r="D34" s="17"/>
      <c r="E34" s="24" t="s">
        <v>704</v>
      </c>
      <c r="F34" s="17"/>
      <c r="G34" s="17"/>
      <c r="H34" s="22">
        <f t="shared" si="0"/>
      </c>
      <c r="I34" s="17"/>
      <c r="K34">
        <f t="shared" si="1"/>
      </c>
      <c r="L34" s="44">
        <f>IF(B34&lt;&gt;0,(VLOOKUP(K34,CELK!$K$10:$M$597,2,FALSE)),"")</f>
      </c>
      <c r="M34">
        <f>IF(B34&lt;&gt;0,(VLOOKUP(K34,CELK!$K$10:$M$597,3,FALSE)),"")</f>
      </c>
      <c r="N34">
        <f t="shared" si="2"/>
      </c>
    </row>
    <row r="35" spans="1:14" ht="12.75">
      <c r="A35" s="25" t="s">
        <v>54</v>
      </c>
      <c r="B35" s="17"/>
      <c r="C35" s="17"/>
      <c r="D35" s="17"/>
      <c r="E35" s="26" t="s">
        <v>343</v>
      </c>
      <c r="F35" s="17"/>
      <c r="G35" s="17"/>
      <c r="H35" s="22">
        <f>M35</f>
      </c>
      <c r="I35" s="17"/>
      <c r="K35">
        <f t="shared" si="1"/>
      </c>
      <c r="L35" s="44">
        <f>IF(B35&lt;&gt;0,(VLOOKUP(K35,CELK!$K$10:$M$597,2,FALSE)),"")</f>
      </c>
      <c r="M35">
        <f>IF(B35&lt;&gt;0,(VLOOKUP(K35,CELK!$K$10:$M$597,3,FALSE)),"")</f>
      </c>
      <c r="N35">
        <f t="shared" si="2"/>
      </c>
    </row>
  </sheetData>
  <sheetProtection password="BCFA" sheet="1"/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Blatský</dc:creator>
  <cp:keywords/>
  <dc:description/>
  <cp:lastModifiedBy>HAVEL &amp; PARTNERS</cp:lastModifiedBy>
  <dcterms:created xsi:type="dcterms:W3CDTF">2020-11-02T07:53:40Z</dcterms:created>
  <dcterms:modified xsi:type="dcterms:W3CDTF">2020-12-07T14:07:25Z</dcterms:modified>
  <cp:category/>
  <cp:version/>
  <cp:contentType/>
  <cp:contentStatus/>
</cp:coreProperties>
</file>